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kosa\OneDrive\Dokumenti\ILDP\Implementacija\Samoprocjena 2020\"/>
    </mc:Choice>
  </mc:AlternateContent>
  <bookViews>
    <workbookView xWindow="0" yWindow="0" windowWidth="16815" windowHeight="7755" tabRatio="836" activeTab="3"/>
  </bookViews>
  <sheets>
    <sheet name="Upute" sheetId="2" r:id="rId1"/>
    <sheet name="Plan 2021-2023" sheetId="1" r:id="rId2"/>
    <sheet name="Ukupno po sektorima" sheetId="8" r:id="rId3"/>
    <sheet name="Ukupno po godinama" sheetId="5" r:id="rId4"/>
    <sheet name="Ukupno po A-E klasama" sheetId="10" r:id="rId5"/>
  </sheets>
  <definedNames>
    <definedName name="_xlnm._FilterDatabase" localSheetId="1" hidden="1">'Plan 2021-2023'!$A$2:$Z$5</definedName>
    <definedName name="_xlnm.Print_Area" localSheetId="1">'Plan 2021-2023'!$A$1:$Z$39</definedName>
  </definedNames>
  <calcPr calcId="152511"/>
</workbook>
</file>

<file path=xl/calcChain.xml><?xml version="1.0" encoding="utf-8"?>
<calcChain xmlns="http://schemas.openxmlformats.org/spreadsheetml/2006/main">
  <c r="R35" i="1" l="1"/>
  <c r="R36" i="1"/>
  <c r="U36" i="1" s="1"/>
  <c r="I36" i="1"/>
  <c r="R13" i="1"/>
  <c r="U13" i="1" s="1"/>
  <c r="I13" i="1"/>
  <c r="E36" i="1" l="1"/>
  <c r="E13" i="1"/>
  <c r="R20" i="1" l="1"/>
  <c r="U20" i="1" s="1"/>
  <c r="I20" i="1"/>
  <c r="I11" i="1"/>
  <c r="R11" i="1"/>
  <c r="U11" i="1" s="1"/>
  <c r="E20" i="1" l="1"/>
  <c r="E11" i="1"/>
  <c r="I35" i="1" l="1"/>
  <c r="U35" i="1"/>
  <c r="E35" i="1" l="1"/>
  <c r="R33" i="1"/>
  <c r="U33" i="1" s="1"/>
  <c r="I33" i="1"/>
  <c r="E33" i="1" l="1"/>
  <c r="I26" i="1" l="1"/>
  <c r="E26" i="1" s="1"/>
  <c r="R17" i="1" l="1"/>
  <c r="R18" i="1"/>
  <c r="R12" i="1" l="1"/>
  <c r="R30" i="1" l="1"/>
  <c r="U30" i="1" s="1"/>
  <c r="I30" i="1"/>
  <c r="E30" i="1" l="1"/>
  <c r="M12" i="10" l="1"/>
  <c r="L12" i="10"/>
  <c r="I12" i="10"/>
  <c r="H12" i="10"/>
  <c r="G12" i="10"/>
  <c r="C12" i="10"/>
  <c r="M11" i="10"/>
  <c r="L11" i="10"/>
  <c r="I11" i="10"/>
  <c r="H11" i="10"/>
  <c r="G11" i="10"/>
  <c r="C11" i="10"/>
  <c r="M10" i="10"/>
  <c r="L10" i="10"/>
  <c r="I10" i="10"/>
  <c r="H10" i="10"/>
  <c r="G10" i="10"/>
  <c r="C10" i="10"/>
  <c r="M9" i="10"/>
  <c r="L9" i="10"/>
  <c r="I9" i="10"/>
  <c r="H9" i="10"/>
  <c r="G9" i="10"/>
  <c r="C9" i="10"/>
  <c r="M8" i="10"/>
  <c r="L8" i="10"/>
  <c r="I8" i="10"/>
  <c r="H8" i="10"/>
  <c r="G8" i="10"/>
  <c r="C8" i="10"/>
  <c r="M7" i="10"/>
  <c r="L7" i="10"/>
  <c r="I7" i="10"/>
  <c r="H7" i="10"/>
  <c r="G7" i="10"/>
  <c r="C7" i="10"/>
  <c r="U9" i="8"/>
  <c r="S9" i="8"/>
  <c r="E22" i="5" s="1"/>
  <c r="R9" i="8"/>
  <c r="E15" i="5" s="1"/>
  <c r="P9" i="8"/>
  <c r="O9" i="8"/>
  <c r="N9" i="8"/>
  <c r="M9" i="8"/>
  <c r="L9" i="8"/>
  <c r="K9" i="8"/>
  <c r="J9" i="8"/>
  <c r="I9" i="8"/>
  <c r="G9" i="8"/>
  <c r="D22" i="5" s="1"/>
  <c r="F9" i="8"/>
  <c r="D15" i="5" s="1"/>
  <c r="E9" i="8"/>
  <c r="D8" i="5" s="1"/>
  <c r="C9" i="8"/>
  <c r="U8" i="8"/>
  <c r="S8" i="8"/>
  <c r="E21" i="5" s="1"/>
  <c r="R8" i="8"/>
  <c r="E14" i="5" s="1"/>
  <c r="P8" i="8"/>
  <c r="O8" i="8"/>
  <c r="N8" i="8"/>
  <c r="M8" i="8"/>
  <c r="L8" i="8"/>
  <c r="K8" i="8"/>
  <c r="J8" i="8"/>
  <c r="I8" i="8"/>
  <c r="G8" i="8"/>
  <c r="D21" i="5" s="1"/>
  <c r="F8" i="8"/>
  <c r="D14" i="5" s="1"/>
  <c r="E8" i="8"/>
  <c r="D7" i="5" s="1"/>
  <c r="C8" i="8"/>
  <c r="U7" i="8"/>
  <c r="S7" i="8"/>
  <c r="E20" i="5" s="1"/>
  <c r="R7" i="8"/>
  <c r="E13" i="5" s="1"/>
  <c r="P7" i="8"/>
  <c r="O7" i="8"/>
  <c r="N7" i="8"/>
  <c r="M7" i="8"/>
  <c r="L7" i="8"/>
  <c r="K7" i="8"/>
  <c r="J7" i="8"/>
  <c r="I7" i="8"/>
  <c r="G7" i="8"/>
  <c r="F7" i="8"/>
  <c r="D13" i="5" s="1"/>
  <c r="E7" i="8"/>
  <c r="D6" i="5" s="1"/>
  <c r="C7" i="8"/>
  <c r="T38" i="1"/>
  <c r="S38" i="1"/>
  <c r="Q38" i="1"/>
  <c r="P38" i="1"/>
  <c r="O38" i="1"/>
  <c r="N38" i="1"/>
  <c r="M38" i="1"/>
  <c r="L38" i="1"/>
  <c r="K38" i="1"/>
  <c r="J38" i="1"/>
  <c r="H38" i="1"/>
  <c r="G38" i="1"/>
  <c r="F38" i="1"/>
  <c r="D38" i="1"/>
  <c r="R37" i="1"/>
  <c r="U37" i="1" s="1"/>
  <c r="I37" i="1"/>
  <c r="R34" i="1"/>
  <c r="U34" i="1" s="1"/>
  <c r="I34" i="1"/>
  <c r="R32" i="1"/>
  <c r="U32" i="1" s="1"/>
  <c r="I32" i="1"/>
  <c r="R31" i="1"/>
  <c r="U31" i="1" s="1"/>
  <c r="I31" i="1"/>
  <c r="R29" i="1"/>
  <c r="U29" i="1" s="1"/>
  <c r="I29" i="1"/>
  <c r="R28" i="1"/>
  <c r="U28" i="1" s="1"/>
  <c r="I28" i="1"/>
  <c r="R27" i="1"/>
  <c r="U27" i="1" s="1"/>
  <c r="I27" i="1"/>
  <c r="R25" i="1"/>
  <c r="U25" i="1" s="1"/>
  <c r="I25" i="1"/>
  <c r="R24" i="1"/>
  <c r="U24" i="1" s="1"/>
  <c r="I24" i="1"/>
  <c r="R23" i="1"/>
  <c r="U23" i="1" s="1"/>
  <c r="I23" i="1"/>
  <c r="R22" i="1"/>
  <c r="U22" i="1" s="1"/>
  <c r="I22" i="1"/>
  <c r="R21" i="1"/>
  <c r="U21" i="1" s="1"/>
  <c r="I21" i="1"/>
  <c r="R19" i="1"/>
  <c r="U19" i="1" s="1"/>
  <c r="I19" i="1"/>
  <c r="U18" i="1"/>
  <c r="I18" i="1"/>
  <c r="U17" i="1"/>
  <c r="I17" i="1"/>
  <c r="R16" i="1"/>
  <c r="U16" i="1" s="1"/>
  <c r="I16" i="1"/>
  <c r="R15" i="1"/>
  <c r="U15" i="1" s="1"/>
  <c r="I15" i="1"/>
  <c r="R14" i="1"/>
  <c r="U14" i="1" s="1"/>
  <c r="I14" i="1"/>
  <c r="U12" i="1"/>
  <c r="I12" i="1"/>
  <c r="R10" i="1"/>
  <c r="U10" i="1" s="1"/>
  <c r="I10" i="1"/>
  <c r="R9" i="1"/>
  <c r="U9" i="1" s="1"/>
  <c r="I9" i="1"/>
  <c r="R8" i="1"/>
  <c r="U8" i="1" s="1"/>
  <c r="I8" i="1"/>
  <c r="R7" i="1"/>
  <c r="U7" i="1" s="1"/>
  <c r="I7" i="1"/>
  <c r="K7" i="10"/>
  <c r="E7" i="10"/>
  <c r="C13" i="10" l="1"/>
  <c r="D12" i="10" s="1"/>
  <c r="H7" i="8"/>
  <c r="H13" i="10"/>
  <c r="G13" i="10"/>
  <c r="C22" i="5"/>
  <c r="I13" i="10"/>
  <c r="K10" i="10"/>
  <c r="N10" i="10" s="1"/>
  <c r="M13" i="10"/>
  <c r="E22" i="1"/>
  <c r="E28" i="1"/>
  <c r="E37" i="1"/>
  <c r="G10" i="8"/>
  <c r="J10" i="8"/>
  <c r="L10" i="8"/>
  <c r="N10" i="8"/>
  <c r="P10" i="8"/>
  <c r="I10" i="8"/>
  <c r="M10" i="8"/>
  <c r="U10" i="8"/>
  <c r="J9" i="10"/>
  <c r="E10" i="8"/>
  <c r="E19" i="1"/>
  <c r="E21" i="1"/>
  <c r="L13" i="10"/>
  <c r="Q9" i="8"/>
  <c r="E8" i="5" s="1"/>
  <c r="C8" i="5" s="1"/>
  <c r="K11" i="10"/>
  <c r="N11" i="10" s="1"/>
  <c r="K9" i="10"/>
  <c r="N9" i="10" s="1"/>
  <c r="K12" i="10"/>
  <c r="N12" i="10" s="1"/>
  <c r="E9" i="1"/>
  <c r="E12" i="1"/>
  <c r="E27" i="1"/>
  <c r="C10" i="8"/>
  <c r="K10" i="8"/>
  <c r="O10" i="8"/>
  <c r="K8" i="10"/>
  <c r="N8" i="10" s="1"/>
  <c r="E15" i="1"/>
  <c r="E16" i="1"/>
  <c r="E17" i="1"/>
  <c r="E18" i="1"/>
  <c r="E23" i="1"/>
  <c r="E24" i="1"/>
  <c r="E31" i="1"/>
  <c r="E32" i="1"/>
  <c r="E34" i="1"/>
  <c r="D7" i="10"/>
  <c r="D10" i="10"/>
  <c r="D9" i="10"/>
  <c r="S10" i="8"/>
  <c r="D20" i="5"/>
  <c r="C20" i="5" s="1"/>
  <c r="E23" i="5"/>
  <c r="J7" i="10"/>
  <c r="J12" i="10"/>
  <c r="R38" i="1"/>
  <c r="E16" i="5"/>
  <c r="E7" i="1"/>
  <c r="Q7" i="8"/>
  <c r="Q8" i="8"/>
  <c r="E7" i="5" s="1"/>
  <c r="C7" i="5" s="1"/>
  <c r="R10" i="8"/>
  <c r="N7" i="10"/>
  <c r="E10" i="1"/>
  <c r="E14" i="1"/>
  <c r="E25" i="1"/>
  <c r="C15" i="5"/>
  <c r="E8" i="1"/>
  <c r="T7" i="8"/>
  <c r="U38" i="1"/>
  <c r="T8" i="8"/>
  <c r="T9" i="8"/>
  <c r="E29" i="1"/>
  <c r="D9" i="5"/>
  <c r="H8" i="8"/>
  <c r="C21" i="5"/>
  <c r="J8" i="10"/>
  <c r="J10" i="10"/>
  <c r="J11" i="10"/>
  <c r="C14" i="5"/>
  <c r="F10" i="8"/>
  <c r="I38" i="1"/>
  <c r="D16" i="5"/>
  <c r="C13" i="5"/>
  <c r="H9" i="8"/>
  <c r="E10" i="10" l="1"/>
  <c r="D8" i="10"/>
  <c r="D11" i="10"/>
  <c r="J13" i="10"/>
  <c r="E9" i="10"/>
  <c r="E12" i="10"/>
  <c r="K13" i="10"/>
  <c r="N13" i="10" s="1"/>
  <c r="D23" i="5"/>
  <c r="D25" i="5" s="1"/>
  <c r="C16" i="5"/>
  <c r="D9" i="8"/>
  <c r="H10" i="8"/>
  <c r="Q10" i="8"/>
  <c r="E6" i="5"/>
  <c r="T10" i="8"/>
  <c r="C23" i="5"/>
  <c r="E8" i="10"/>
  <c r="D7" i="8"/>
  <c r="D8" i="8"/>
  <c r="E11" i="10"/>
  <c r="E38" i="1"/>
  <c r="D13" i="10" l="1"/>
  <c r="E13" i="10"/>
  <c r="F9" i="10" s="1"/>
  <c r="D10" i="8"/>
  <c r="E9" i="5"/>
  <c r="E25" i="5" s="1"/>
  <c r="C6" i="5"/>
  <c r="C9" i="5" s="1"/>
  <c r="C25" i="5" s="1"/>
  <c r="F12" i="10" l="1"/>
  <c r="F11" i="10"/>
  <c r="F10" i="10"/>
  <c r="F7" i="10"/>
  <c r="F8" i="10"/>
  <c r="F13" i="10" l="1"/>
</calcChain>
</file>

<file path=xl/comments1.xml><?xml version="1.0" encoding="utf-8"?>
<comments xmlns="http://schemas.openxmlformats.org/spreadsheetml/2006/main">
  <authors>
    <author>ILDP</author>
    <author>m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Upisuje se ocekivani krajnji  ishod sa zavrsetkom realizacije projekta. Ukoliko se radi o projektu ili mjeri koji svake godine imaju isti ishod,moguce je upisati godisnji ishod uz napomenu da se radi o godisnjem ishodu. 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U kolonu nosioci implementacije upisuju se institucije, organizacije, javna preduzeca, NVO-ovi i sl koji vrse implementaciju projekta na terenu. Implementator naravno moze biti i Opstina. U kolonu Opstinsko odjeljenje odgovorno za implementaciju se upisuje odjeljenje ili sluzba koja prati implementaciju ili sama implementira projekat.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Klasifikacija projekta se odnosi na A,B,C,D,E klasifikaciju projekata koji se finansiraju iz eksternih izvora.Dostupne kategorije i njihove oznake se nalaze u fus noti tabele.</t>
        </r>
      </text>
    </comment>
    <comment ref="A37" authorId="1" shapeId="0">
      <text>
        <r>
          <rPr>
            <sz val="9"/>
            <color indexed="81"/>
            <rFont val="Tahoma"/>
            <family val="2"/>
          </rPr>
          <t xml:space="preserve">Ukoliko su potrebni novi redovi za nove projekte, treba ih insertovati iznad ovog reda(koji ostaje prazan). </t>
        </r>
      </text>
    </comment>
  </commentList>
</comments>
</file>

<file path=xl/sharedStrings.xml><?xml version="1.0" encoding="utf-8"?>
<sst xmlns="http://schemas.openxmlformats.org/spreadsheetml/2006/main" count="343" uniqueCount="167">
  <si>
    <t>Finansiranje iz ostalih izvora</t>
  </si>
  <si>
    <t>god. I</t>
  </si>
  <si>
    <t>god. II</t>
  </si>
  <si>
    <t>god. III</t>
  </si>
  <si>
    <t>ukupno (I+II+III)</t>
  </si>
  <si>
    <t>Kredit</t>
  </si>
  <si>
    <t>Ostalo</t>
  </si>
  <si>
    <t>Ukupni orijent. izdaci (do završetka projekta)</t>
  </si>
  <si>
    <t>Ukupni predviđeni izdaci  (za III godine)</t>
  </si>
  <si>
    <t>Nosioci implementacije</t>
  </si>
  <si>
    <t>Oznaka sektora</t>
  </si>
  <si>
    <t>ES</t>
  </si>
  <si>
    <t xml:space="preserve">Sektor </t>
  </si>
  <si>
    <t>Ekonomski sektor</t>
  </si>
  <si>
    <t>Društveni sektor</t>
  </si>
  <si>
    <t>U K U P N O</t>
  </si>
  <si>
    <t>Napomena: Podaci u tabeli "Rekapitulacija" računaju se ispravno ukoliko su u pomoćnu kolonu "Plana Implementacije" pravilno unešene oznake sektora (na sljedeći način: ES, DS, SO).</t>
  </si>
  <si>
    <t>U K U P N O:</t>
  </si>
  <si>
    <t>Pregled po godinama</t>
  </si>
  <si>
    <t>Ukupno</t>
  </si>
  <si>
    <t>Ukupno I god.</t>
  </si>
  <si>
    <t>Ukupno II god.</t>
  </si>
  <si>
    <t>Ukupno III god.</t>
  </si>
  <si>
    <t>Entitet Kanton</t>
  </si>
  <si>
    <t>Država</t>
  </si>
  <si>
    <t>Javna poduzeca</t>
  </si>
  <si>
    <t>Privatni izvori</t>
  </si>
  <si>
    <t>IPA</t>
  </si>
  <si>
    <t>Donatori</t>
  </si>
  <si>
    <t>Pregled ostalih izvora po godinama</t>
  </si>
  <si>
    <t>5=9+21</t>
  </si>
  <si>
    <t>9=6+7+8</t>
  </si>
  <si>
    <t>21=18+19+20</t>
  </si>
  <si>
    <t>REKAPITULACIJA  PO SEKTORIMA (Plan Implementacije I + II + III god.)</t>
  </si>
  <si>
    <t>Rekapitulacija po godinama (Plan Implementacije I + II + III god.)</t>
  </si>
  <si>
    <t>Finansiranje iz budžeta JLS</t>
  </si>
  <si>
    <t>Sektor okoliša / zaštite životne sredine</t>
  </si>
  <si>
    <t>U K U P N O  (I + II + III)</t>
  </si>
  <si>
    <t>FORMULE NE TREBA BRISATI ILI PODATKE RUČNO UNOSITI U POLJA PREDVIĐENA ZA FORMULE !</t>
  </si>
  <si>
    <t>VAŽNE NAPOMENE !</t>
  </si>
  <si>
    <r>
      <t>Tabela "Plan 20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rFont val="Calibri"/>
        <family val="2"/>
        <scheme val="minor"/>
      </rPr>
      <t xml:space="preserve"> - 20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rFont val="Calibri"/>
        <family val="2"/>
        <scheme val="minor"/>
      </rPr>
      <t>":</t>
    </r>
  </si>
  <si>
    <r>
      <t>Nakon što se u tabelu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unesu novi redovi potrebno je u kolone 5, 9, 19, 21 (označene plavom bojom) kopirati relevantne formule za računanje zbira (</t>
    </r>
    <r>
      <rPr>
        <i/>
        <sz val="12"/>
        <rFont val="Calibri"/>
        <family val="2"/>
        <scheme val="minor"/>
      </rPr>
      <t>pozicioniranjem mišem na polje koje sadrži formulu koja se želi kopirati + Ctrl C te kopiranje u željeno polje + Ctrl V</t>
    </r>
    <r>
      <rPr>
        <sz val="12"/>
        <rFont val="Calibri"/>
        <family val="2"/>
        <scheme val="minor"/>
      </rPr>
      <t>).</t>
    </r>
  </si>
  <si>
    <t>18=Zbir 10-17</t>
  </si>
  <si>
    <t>Struktura ostalih izvora za I.god.</t>
  </si>
  <si>
    <t>Projekat / mjera (vrijeme trajanja)</t>
  </si>
  <si>
    <t>Ukupni ishodi</t>
  </si>
  <si>
    <t>Veza sa strateškim i sektorskim ciljem/ ciljevima</t>
  </si>
  <si>
    <t>Godina početka impl. i A-E klasifikacija</t>
  </si>
  <si>
    <t>Broj projekata</t>
  </si>
  <si>
    <t>Vrsta</t>
  </si>
  <si>
    <t>Projekti</t>
  </si>
  <si>
    <t>% od  svih</t>
  </si>
  <si>
    <t>Vrijednost</t>
  </si>
  <si>
    <t>% od  ukupno</t>
  </si>
  <si>
    <r>
      <t xml:space="preserve">REKAPITULACIJA PO </t>
    </r>
    <r>
      <rPr>
        <b/>
        <sz val="11"/>
        <color rgb="FFFF0000"/>
        <rFont val="Arial"/>
        <family val="2"/>
      </rPr>
      <t xml:space="preserve">IZVORIMA FINANSIRANJA </t>
    </r>
    <r>
      <rPr>
        <b/>
        <sz val="11"/>
        <rFont val="Arial"/>
        <family val="2"/>
      </rPr>
      <t xml:space="preserve"> (Plan Implementacije I + II + III god.)</t>
    </r>
  </si>
  <si>
    <t>Projekti koji se u potpunosti finansiraju iz budzeta JLS.</t>
  </si>
  <si>
    <r>
      <t>Da bi se kumulativni podaci u pomoćnim tabelama "Ukupno po sektorima", "Ukupno po godinama" i "Ukupno po A-E klasifikaciji " ispravno prikazali (ili izračunali) potrebno je da se u tabelu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unesu odgovarajuće oznake sektora (</t>
    </r>
    <r>
      <rPr>
        <i/>
        <sz val="12"/>
        <rFont val="Calibri"/>
        <family val="2"/>
        <scheme val="minor"/>
      </rPr>
      <t>na sljedeći način: ES, DS, SO</t>
    </r>
    <r>
      <rPr>
        <sz val="12"/>
        <rFont val="Calibri"/>
        <family val="2"/>
        <scheme val="minor"/>
      </rPr>
      <t>), oznake godina i oznake A-E klasifikacije.</t>
    </r>
  </si>
  <si>
    <r>
      <t>Kako bi se osiguralo da se formule u pomoćnim tabelama ne poremete ili slučajno obrišu ove tabele su zaštičene ("</t>
    </r>
    <r>
      <rPr>
        <i/>
        <sz val="12"/>
        <rFont val="Calibri"/>
        <family val="2"/>
        <scheme val="minor"/>
      </rPr>
      <t>zaključane"</t>
    </r>
    <r>
      <rPr>
        <sz val="12"/>
        <rFont val="Calibri"/>
        <family val="2"/>
        <scheme val="minor"/>
      </rPr>
      <t>). U slučaju potrebe za izmjenama možete kontaktirati terensku kancelariju ILDP projekta.</t>
    </r>
  </si>
  <si>
    <r>
      <rPr>
        <sz val="9"/>
        <color rgb="FFFF0000"/>
        <rFont val="Calibri"/>
        <family val="2"/>
        <scheme val="minor"/>
      </rPr>
      <t>A</t>
    </r>
    <r>
      <rPr>
        <sz val="9"/>
        <color theme="1"/>
        <rFont val="Calibri"/>
        <family val="2"/>
        <charset val="238"/>
        <scheme val="minor"/>
      </rPr>
      <t>-projekti za koje nema ideje od kuda bi se mogli finansirati;</t>
    </r>
  </si>
  <si>
    <r>
      <rPr>
        <sz val="9"/>
        <color rgb="FFFF0000"/>
        <rFont val="Calibri"/>
        <family val="2"/>
        <scheme val="minor"/>
      </rPr>
      <t>B-</t>
    </r>
    <r>
      <rPr>
        <sz val="9"/>
        <color theme="1"/>
        <rFont val="Calibri"/>
        <family val="2"/>
        <charset val="238"/>
        <scheme val="minor"/>
      </rPr>
      <t>projekti za koje ima ideje ko bi mogao biti donator ali nije napravljen projektni prijedlog i nije aplicirano;</t>
    </r>
  </si>
  <si>
    <r>
      <rPr>
        <sz val="9"/>
        <color rgb="FFFF0000"/>
        <rFont val="Calibri"/>
        <family val="2"/>
        <scheme val="minor"/>
      </rPr>
      <t>C</t>
    </r>
    <r>
      <rPr>
        <sz val="9"/>
        <color theme="1"/>
        <rFont val="Calibri"/>
        <family val="2"/>
        <charset val="238"/>
        <scheme val="minor"/>
      </rPr>
      <t>-projekti za koje ima ideja ko bi mogao biti donator, za koje je napravljen projektni prijedlog  i aplicirano je ali nema povratne informacije;</t>
    </r>
  </si>
  <si>
    <r>
      <rPr>
        <sz val="9"/>
        <color rgb="FFFF0000"/>
        <rFont val="Calibri"/>
        <family val="2"/>
        <scheme val="minor"/>
      </rPr>
      <t>D</t>
    </r>
    <r>
      <rPr>
        <sz val="9"/>
        <color theme="1"/>
        <rFont val="Calibri"/>
        <family val="2"/>
        <charset val="238"/>
        <scheme val="minor"/>
      </rPr>
      <t>-projekti za koje ima ideja ko bi mogao biti donator, za koje je napravljen projektni prijedlog i aplicirano je te je dobivena povratna informacija o finansiranju;</t>
    </r>
  </si>
  <si>
    <r>
      <rPr>
        <sz val="9"/>
        <color rgb="FFFF0000"/>
        <rFont val="Calibri"/>
        <family val="2"/>
        <scheme val="minor"/>
      </rPr>
      <t>E</t>
    </r>
    <r>
      <rPr>
        <sz val="9"/>
        <color theme="1"/>
        <rFont val="Calibri"/>
        <family val="2"/>
        <charset val="238"/>
        <scheme val="minor"/>
      </rPr>
      <t>-projekti za koje je u pisanoj formi potvrđeno finansiranje i osigurana sredstva.</t>
    </r>
  </si>
  <si>
    <t>Napomena: Podaci u tabeli "Rekapitulacija" računaju se ispravno ukoliko su u pomoćnu kolonu "Plana Implementacije" pravilno unešene godine te oznake "A-E" klasifikacije, npr. "2015 (D)". Za projekte koji se u cijelosti finsiraju iz budzeta unosi se samo godina početka projekta a ne unosi se oznaka "A-E" klasifikacije.</t>
  </si>
  <si>
    <t>Sektor okoliša /zaštite životne sredine</t>
  </si>
  <si>
    <t>Svi grafikoni iz pomoćnih tabela mogu se kopirati (copy/paste metodom) u ostale dokumente pripremljene u MS Word-u, Power point-u ili Excelu.</t>
  </si>
  <si>
    <t>Kopiranje grafikona iz pomoćnih tabela u ostale dokumente</t>
  </si>
  <si>
    <t>Pomoćne tabele</t>
  </si>
  <si>
    <r>
      <rPr>
        <b/>
        <sz val="10.5"/>
        <rFont val="Calibri"/>
        <family val="2"/>
        <scheme val="minor"/>
      </rPr>
      <t>A-</t>
    </r>
    <r>
      <rPr>
        <sz val="10.5"/>
        <rFont val="Calibri"/>
        <family val="2"/>
        <scheme val="minor"/>
      </rPr>
      <t xml:space="preserve"> projekti za koje nema ideje od kuda bi se mogli finansirati;</t>
    </r>
  </si>
  <si>
    <r>
      <rPr>
        <b/>
        <sz val="10.5"/>
        <rFont val="Calibri"/>
        <family val="2"/>
        <scheme val="minor"/>
      </rPr>
      <t>B</t>
    </r>
    <r>
      <rPr>
        <sz val="10.5"/>
        <rFont val="Calibri"/>
        <family val="2"/>
        <scheme val="minor"/>
      </rPr>
      <t>- projekti za koje ima ideje ko bi mogao biti donator ali nije napravljen projektni prijedlog i nije aplicirano;</t>
    </r>
  </si>
  <si>
    <r>
      <rPr>
        <b/>
        <sz val="10.5"/>
        <rFont val="Calibri"/>
        <family val="2"/>
        <scheme val="minor"/>
      </rPr>
      <t>C</t>
    </r>
    <r>
      <rPr>
        <sz val="10.5"/>
        <rFont val="Calibri"/>
        <family val="2"/>
        <scheme val="minor"/>
      </rPr>
      <t>-projekti za koje ima ideja ko bi mogao biti donator i za koje je napravljen projektni prijedlog i aplicirano je ali nema nikakve povratne informacije;</t>
    </r>
  </si>
  <si>
    <r>
      <rPr>
        <b/>
        <sz val="10.5"/>
        <rFont val="Calibri"/>
        <family val="2"/>
        <scheme val="minor"/>
      </rPr>
      <t>D</t>
    </r>
    <r>
      <rPr>
        <sz val="10.5"/>
        <rFont val="Calibri"/>
        <family val="2"/>
        <scheme val="minor"/>
      </rPr>
      <t>- projekti za koje ima ideja ko bi mogao biti donator i za koje je napravljen projektni prijedlog i aplicirano je te je dobijena potvrdna povratna informacija o finansiranju;</t>
    </r>
  </si>
  <si>
    <r>
      <rPr>
        <b/>
        <sz val="10.5"/>
        <rFont val="Calibri"/>
        <family val="2"/>
        <scheme val="minor"/>
      </rPr>
      <t>E</t>
    </r>
    <r>
      <rPr>
        <sz val="10.5"/>
        <rFont val="Calibri"/>
        <family val="2"/>
        <scheme val="minor"/>
      </rPr>
      <t xml:space="preserve"> - projekti za koje je u pisanoj formi potvrđeno finansiranje i osigurana sredstva;</t>
    </r>
  </si>
  <si>
    <t xml:space="preserve">KLASIFIKACIJA PROJEKATA </t>
  </si>
  <si>
    <t>(koji su predviđeni za finansiranje dijelom ili u potpunosti iz eksternih izvora)</t>
  </si>
  <si>
    <t>DS</t>
  </si>
  <si>
    <t>SO</t>
  </si>
  <si>
    <r>
      <t>Ukoliko je broj redova (za projekte i mjere) nedovoljan u tabeli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", željeni broj novih redova se unosi (</t>
    </r>
    <r>
      <rPr>
        <i/>
        <sz val="12"/>
        <rFont val="Calibri"/>
        <family val="2"/>
        <scheme val="minor"/>
      </rPr>
      <t>"Insert"</t>
    </r>
    <r>
      <rPr>
        <sz val="12"/>
        <rFont val="Calibri"/>
        <family val="2"/>
        <scheme val="minor"/>
      </rPr>
      <t>) tako što se pozicionira na pretposljednji red u tabeli (označen sivom bojom) te se unesu novi redovi  (</t>
    </r>
    <r>
      <rPr>
        <i/>
        <sz val="12"/>
        <rFont val="Calibri"/>
        <family val="2"/>
        <scheme val="minor"/>
      </rPr>
      <t>desni klik mišem + insert</t>
    </r>
    <r>
      <rPr>
        <sz val="12"/>
        <rFont val="Calibri"/>
        <family val="2"/>
        <scheme val="minor"/>
      </rPr>
      <t>). Unošenjem novih redova na ovaj način se osigurava "veza" tabele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i pomoćnih tabela "Ukupno po sektorima" i "Ukupno po godinama" te omogućava ispravan pregled kumulativnih podataka u pomoćnim tabelama.</t>
    </r>
  </si>
  <si>
    <t>Veza sa budžetom i/ili oznaka eksternog izvora finansiranja</t>
  </si>
  <si>
    <t>Opštinsko odjeljenje/služba odgovorno za praćenje</t>
  </si>
  <si>
    <t>2019 ( C)</t>
  </si>
  <si>
    <t>2018 ( E)</t>
  </si>
  <si>
    <t>2018 (B)</t>
  </si>
  <si>
    <t>SC1/SEC1.1</t>
  </si>
  <si>
    <t>SC1/SEC1.2</t>
  </si>
  <si>
    <t>SC1/SEC1.3</t>
  </si>
  <si>
    <t>SC2/SEC2.1</t>
  </si>
  <si>
    <t>SC2/SEC2.2</t>
  </si>
  <si>
    <t>SC2/SEC2.3</t>
  </si>
  <si>
    <t>SC2/SEC2.4</t>
  </si>
  <si>
    <t>SC3/SEC3.1</t>
  </si>
  <si>
    <t>SC3/SEC3.2</t>
  </si>
  <si>
    <t>Opština</t>
  </si>
  <si>
    <t>Opština HAN PIJESAK</t>
  </si>
  <si>
    <t>JKP Kraljeva Gora</t>
  </si>
  <si>
    <t>511200, 511300</t>
  </si>
  <si>
    <t>Odj.za priv,fin,dr.djel.</t>
  </si>
  <si>
    <t>P 1.3.1.2. Podrška uspostavljanju ski-lifta (2020-2022)</t>
  </si>
  <si>
    <t>P 1.3.1.3. Turistička prezentacija opštine (turistička karta i signalizacija) (2020-2022)</t>
  </si>
  <si>
    <t>P 2.4.1.2. Izgradnja, sanacija i rekonstrukcija lokalnih puteva (2018-2022)</t>
  </si>
  <si>
    <t>P 3.1.2.1 Uvođenje integrisanog sistema o upravljanju komunalnim čvrstim otpadom na teritoriji opštine Han Pijesak (2019-2022)</t>
  </si>
  <si>
    <t>P 3.2.1.2. Izrada elaborata o energetskoj efikasnosti javnih objekata u opštini  (2019-2022)</t>
  </si>
  <si>
    <t xml:space="preserve">Do 2022. godine, minimalno 20% preduzeća iz sektora drvoprerade izvršilo vertikalnu diverzifikaciju proizvodnje </t>
  </si>
  <si>
    <t>Do 2022. godine, ostvaren kontakt sa najmanje 5 potencijalnih investitora na godišnjem nivou počevši od 2018. godine</t>
  </si>
  <si>
    <t>Do 2022. godine, ostvaren prihod od sakupljanja i prodaje šumskih proizvoda u vrijednosti od minimalno 20,000KM godišnje</t>
  </si>
  <si>
    <t xml:space="preserve"> Do 2022. godine, povećan broj sportskih manifestacija u opštini Han Pijesak za 10% u odnosu na 2016. godinu</t>
  </si>
  <si>
    <t>Do 2022. godine, ostvareno minimalno 500 noćenja u zimskoj sezoni</t>
  </si>
  <si>
    <t>Do 2022. godine, povećani prihodi u budžetu opštine od prodaje gradskog građevinskog zemljišta za minimalno 20,000KM godišnje</t>
  </si>
  <si>
    <t xml:space="preserve">Do 2022. godine, najmanje 30 djece predškolske dobi su korisnici vrtića </t>
  </si>
  <si>
    <t xml:space="preserve">Do 2022.godine, uređeno 5 dječijih igrališta </t>
  </si>
  <si>
    <t>Do 2022. godine, broj korisnika sportske infrastrukture veći za 20% u odnosu na 2016. godinu</t>
  </si>
  <si>
    <t>Do 2022.godine,  100% rješeni predmeti iz urbanizma i građenja</t>
  </si>
  <si>
    <t>Do 2022. godine, uspostavljen i funkcionalan sistem redovnog održavanja parkovskih površina</t>
  </si>
  <si>
    <t>Do 2022. godine, unapređena mreža lokalnih puteva za 10% u knjigovodstvenoj vrijednosti u odnosu na 2016. godinu</t>
  </si>
  <si>
    <t>Do 2022. godine, povećan broj domaćinstava priključenih na javnu kanalizaciju za 30% u odnosu na 2016. godinu</t>
  </si>
  <si>
    <t>Do 2022. godine, identificirano 6 prioritetnih objekata u opštini za EE mjere</t>
  </si>
  <si>
    <t>Do 2022. godine, učešće prihoda od tekstilne industrije u ukupnom prihodu privrednih subjekata u prerađivačkom sektoru iznosi 5%                                                               Do 2022. godine, povećan broj zapolenih žena u opštini Han Pijesak za 10% u odnosu na 2016. godinu</t>
  </si>
  <si>
    <t xml:space="preserve"> Do 2022. godine, povećano korištenje instalisanih kapaciteta u drvopreradi za 40% kod korisnika projekta u odnosu na 2016. godinu                                                                   Do 2022. godine, povećana finalizacija u sektoru drvoprerade za 20% u odnosu na ukupan obim proizvodnje kod korisnika projekta u odnosu na 2016. godinu</t>
  </si>
  <si>
    <t>Do 2022. godine, minimalno 35 poljoprivrednika korisnika Pijace                         Do 2022. godine, povećana prerada  sirovog mlijeka za 10% u odnosu na 2016. godinu</t>
  </si>
  <si>
    <t>Do 2022. godine, povećani zasadi krompira na 60 ha                                                                                  Do 2022. godine, povećane količine krompira ponuđene tržištu za 50% u odnosu na 2016. godinu</t>
  </si>
  <si>
    <t>Do 2022. godine, ostvaren broj novih posjeta od minimalno 1000 turista na godišnjem nivou</t>
  </si>
  <si>
    <t>Do 2022. godine, povećan broj aktivnih korisnika kulturnih sadržaja za 35% u odnosu na 2016. godinu                                                Do 2022. godine, povećan broj kulturnih događaja za 40% u odnosu na 2016. godinu</t>
  </si>
  <si>
    <t>Do 2022. godine, smanjen broj redukcija napajanja vodom za 30% u odnosu na 2016. godinu                                                                                        Do 2022. godine, povećana pokrivenost broja stanovnika sa kvalitetnim vodosnabdijevanjem za 30 % u odnosu na 2016. godinu</t>
  </si>
  <si>
    <t>Do 2022. godine, povećan broj domaćinstava za 10% u organizovanom snabdijevanju vodom u odnosu na 2016. godinu                                                                                  Do 2022. godine, povećana pokrivenost vodovodnom mrežom seoskih naselja za 50% u u odnosu na 2016. godinu</t>
  </si>
  <si>
    <t xml:space="preserve">Do 2022. godine, povećan broj korisnika sistema upravljanja komunalnim čvrstim otpadom za 1500 stanovnika u odnosu na 2016. godinu                                                                        Do 2022. godine, smanjen broj divljih deponija za 50% u odnosu na 2016. godinu </t>
  </si>
  <si>
    <t>415000/Min.trg. i turizma RS</t>
  </si>
  <si>
    <t>2019 (E)</t>
  </si>
  <si>
    <t>2019 ( E)</t>
  </si>
  <si>
    <t>2021 (B)</t>
  </si>
  <si>
    <t>P 1.3.1.4. Vikend naselje 2 (2021-2023)</t>
  </si>
  <si>
    <t>P. 2.1.1.2. Rekonstrukcija i sanacija zgrade Stare direkcije za potrebe Narodne biblioteke (2020-2022)</t>
  </si>
  <si>
    <t>Do 2022. godine za 20% povećana efikasnost upravljanja procesima u odnosu na 2016. godinu</t>
  </si>
  <si>
    <t>Do 2022. godine, filter stanica na izvorištu Štekavac se redovno održava</t>
  </si>
  <si>
    <t>Do 2022. godine smanjena potrošnja energenata u zgradi srednje škole za 30% u odnosu na 2016. godinu</t>
  </si>
  <si>
    <r>
      <t xml:space="preserve">Plan implementacije i indikativni finansijski okvir za </t>
    </r>
    <r>
      <rPr>
        <b/>
        <sz val="18"/>
        <color rgb="FFFF0000"/>
        <rFont val="Calibri"/>
        <family val="2"/>
        <scheme val="minor"/>
      </rPr>
      <t>2021-2023</t>
    </r>
  </si>
  <si>
    <t>P 1.1.1.1. Centar za podršku privredi (2022-2024)</t>
  </si>
  <si>
    <t>P 1.1.1.2. Izrada studije o investicionim potencijalima postojećih privrednih subjekata (potencijalno investiranje u aktiviranje instalisanih kapaciteta) (2022)</t>
  </si>
  <si>
    <t>P 1.1.1.3. Podrška pokretanju fabrike tekstilne industrije (2022-2024)</t>
  </si>
  <si>
    <t>P 1.1.1.4. Razvojni fond za podršku malim i srednjim preduzećima (2022-2024)</t>
  </si>
  <si>
    <t>P 1.2.1.1.  Uspostavljanje Pijace u Han Pijesku (2018-2022)</t>
  </si>
  <si>
    <t>P 1.2.1.3. Podrška razvoju lanaca vrijednosti u povrtarskoj proizvodnji (krompir) (2022-2023)</t>
  </si>
  <si>
    <t>P 1.2.1.4. Projekat obuke i certifikacije za sakupljanje sporednih šumskih proizvoda (2022-2023)</t>
  </si>
  <si>
    <t>P 1.3.1.1. Izgradnja pješačke i biciklističke staze trasom pruge Vrela-Crna Rijeka (2022-2023)</t>
  </si>
  <si>
    <r>
      <t>P 2.2.1.1. Otvaranje dječijeg vrtića (</t>
    </r>
    <r>
      <rPr>
        <sz val="9"/>
        <color rgb="FFFF0000"/>
        <rFont val="Calibri"/>
        <family val="2"/>
        <scheme val="minor"/>
      </rPr>
      <t>2021</t>
    </r>
    <r>
      <rPr>
        <sz val="9"/>
        <color theme="1"/>
        <rFont val="Calibri"/>
        <family val="2"/>
        <scheme val="minor"/>
      </rPr>
      <t>)</t>
    </r>
  </si>
  <si>
    <t>P.2.2.1.2. Uređenje dječijih igrališta (2018-2021)</t>
  </si>
  <si>
    <t>P.2.2.1.3. Postavljanje klizališta na školskom igralištu (2022-2023)</t>
  </si>
  <si>
    <t>P 2.3.1.2. Izrada prostornog i urbanističkog plana (2019-2022)</t>
  </si>
  <si>
    <t>P 2.3.1.3. Projekat uvođenja standarda ISO u lokalnu samoupravu (2022-2023)</t>
  </si>
  <si>
    <t>P 2.4.1.1. Uređenje gradskih parkova (2018-2023)</t>
  </si>
  <si>
    <t>P. 3.1.1.1. Sanacija i rekonstrukcija sekundarne vodovodne mreže (2019-2023)</t>
  </si>
  <si>
    <t>P 3.1.1.2. Izgradnja vodovoda u seoskim naseljima Pjenovac i Kusače (2018-2022)</t>
  </si>
  <si>
    <t>P 3.1.1.3. Sanacija postojeće kanalizacione mreže i izgradnja nove (2019-2023)</t>
  </si>
  <si>
    <t>P 3.1.3.2. Izgradnja filter stanice na izvorište Štekavac (2022-20232)</t>
  </si>
  <si>
    <t>P 3.2.1.4. Projekat energetske efikasnosti na zgradi srednje škole (2019-2023)</t>
  </si>
  <si>
    <t>RL Izgradnja i stavljanje u funkciju industrijske zone</t>
  </si>
  <si>
    <t xml:space="preserve">Povecanje broja novoosnovanih privrednih subjekata za najmanje tri do 2022. u odnosu na 2016. godinu
Povećanje zaposlenih na prostoru opštine Han Pijesak najmanje 5 % do 2022. u odnosu na 2016. godinu
</t>
  </si>
  <si>
    <t>2021 (D)</t>
  </si>
  <si>
    <t>2021 (E)</t>
  </si>
  <si>
    <t>2023 (C)</t>
  </si>
  <si>
    <t>2022 (B)</t>
  </si>
  <si>
    <t>RL Rekonstrukcija, sanacija i adaptacija Vile Karađorđevića</t>
  </si>
  <si>
    <t xml:space="preserve">Kreiran jedan turistički proizvod do 2022. godine
Ostvareni prihodi od turizma u obimu XXX KM Realizovano najmanje 5 novih radnih mjesta u turizmu do 2022. godine
</t>
  </si>
  <si>
    <t>2021 (C)</t>
  </si>
  <si>
    <t>P 1.2.1.2. Podrška razvoju lanaca vrijednosti u mljekarstvu (2018-2021)- nastavak projekta 2021 -</t>
  </si>
  <si>
    <t xml:space="preserve">Do 2022. godine, povećan obim poljoprivredne proizvodnje za 20% u odnosu na 2016. godinu </t>
  </si>
  <si>
    <t>RL Projekat energetske efikasnosti objekata kolektivnog stanovanja</t>
  </si>
  <si>
    <t xml:space="preserve">Do 2022. godine smanjena potrošnja energenata u objektima kolektivnog stanovanja za 20% u odnosu na 2016.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</si>
</sst>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\-??_);_(@_)"/>
  </numFmts>
  <fonts count="5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sz val="9"/>
      <color rgb="FFFF000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.5"/>
      <name val="Calibri"/>
      <family val="2"/>
      <scheme val="minor"/>
    </font>
    <font>
      <sz val="9"/>
      <color indexed="81"/>
      <name val="Tahoma"/>
      <family val="2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</font>
    <font>
      <sz val="14"/>
      <color rgb="FF545454"/>
      <name val="Arial"/>
      <family val="2"/>
    </font>
    <font>
      <b/>
      <sz val="10"/>
      <color rgb="FFFF0000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9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BF8B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164" fontId="18" fillId="0" borderId="0"/>
    <xf numFmtId="9" fontId="4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0" borderId="0" xfId="0" applyFont="1" applyAlignment="1">
      <alignment horizontal="left" textRotation="90" wrapText="1"/>
    </xf>
    <xf numFmtId="0" fontId="2" fillId="0" borderId="0" xfId="0" applyFont="1" applyAlignment="1">
      <alignment horizontal="center" vertical="center"/>
    </xf>
    <xf numFmtId="41" fontId="3" fillId="2" borderId="1" xfId="1" applyNumberFormat="1" applyFont="1" applyFill="1" applyBorder="1" applyAlignment="1">
      <alignment horizontal="left" wrapText="1"/>
    </xf>
    <xf numFmtId="0" fontId="13" fillId="0" borderId="0" xfId="2"/>
    <xf numFmtId="41" fontId="16" fillId="6" borderId="1" xfId="3" applyNumberFormat="1" applyFont="1" applyFill="1" applyBorder="1" applyAlignment="1">
      <alignment horizontal="right" wrapText="1"/>
    </xf>
    <xf numFmtId="0" fontId="17" fillId="0" borderId="0" xfId="2" applyFont="1"/>
    <xf numFmtId="0" fontId="13" fillId="0" borderId="0" xfId="2" applyFont="1"/>
    <xf numFmtId="41" fontId="26" fillId="3" borderId="1" xfId="3" applyNumberFormat="1" applyFont="1" applyFill="1" applyBorder="1" applyAlignment="1">
      <alignment horizontal="right" wrapText="1"/>
    </xf>
    <xf numFmtId="41" fontId="2" fillId="0" borderId="0" xfId="0" applyNumberFormat="1" applyFont="1"/>
    <xf numFmtId="0" fontId="2" fillId="8" borderId="1" xfId="0" applyFont="1" applyFill="1" applyBorder="1" applyAlignment="1">
      <alignment horizontal="center" vertical="center" textRotation="90"/>
    </xf>
    <xf numFmtId="0" fontId="6" fillId="8" borderId="1" xfId="0" applyFont="1" applyFill="1" applyBorder="1" applyAlignment="1">
      <alignment horizontal="left" vertical="center" wrapText="1"/>
    </xf>
    <xf numFmtId="41" fontId="2" fillId="8" borderId="1" xfId="1" applyNumberFormat="1" applyFont="1" applyFill="1" applyBorder="1" applyAlignment="1">
      <alignment horizontal="left" vertical="center" wrapText="1"/>
    </xf>
    <xf numFmtId="0" fontId="2" fillId="8" borderId="1" xfId="0" applyFont="1" applyFill="1" applyBorder="1"/>
    <xf numFmtId="0" fontId="9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41" fontId="14" fillId="6" borderId="5" xfId="3" applyNumberFormat="1" applyFont="1" applyFill="1" applyBorder="1" applyAlignment="1">
      <alignment horizontal="left" wrapText="1"/>
    </xf>
    <xf numFmtId="41" fontId="25" fillId="3" borderId="5" xfId="3" applyNumberFormat="1" applyFont="1" applyFill="1" applyBorder="1" applyAlignment="1">
      <alignment horizontal="left" wrapText="1"/>
    </xf>
    <xf numFmtId="3" fontId="31" fillId="8" borderId="1" xfId="0" applyNumberFormat="1" applyFont="1" applyFill="1" applyBorder="1" applyAlignment="1">
      <alignment horizontal="right" vertical="center" wrapText="1"/>
    </xf>
    <xf numFmtId="3" fontId="32" fillId="8" borderId="1" xfId="0" applyNumberFormat="1" applyFont="1" applyFill="1" applyBorder="1" applyAlignment="1">
      <alignment horizontal="right" vertical="center" wrapText="1"/>
    </xf>
    <xf numFmtId="41" fontId="33" fillId="2" borderId="1" xfId="1" applyNumberFormat="1" applyFont="1" applyFill="1" applyBorder="1" applyAlignment="1">
      <alignment horizontal="right" vertical="center"/>
    </xf>
    <xf numFmtId="3" fontId="31" fillId="6" borderId="1" xfId="0" applyNumberFormat="1" applyFont="1" applyFill="1" applyBorder="1" applyAlignment="1">
      <alignment horizontal="right" vertical="center" wrapText="1"/>
    </xf>
    <xf numFmtId="0" fontId="34" fillId="3" borderId="0" xfId="0" applyFont="1" applyFill="1"/>
    <xf numFmtId="0" fontId="35" fillId="8" borderId="1" xfId="0" applyFont="1" applyFill="1" applyBorder="1" applyAlignment="1">
      <alignment horizontal="center" vertical="center" wrapText="1"/>
    </xf>
    <xf numFmtId="41" fontId="21" fillId="6" borderId="1" xfId="3" applyNumberFormat="1" applyFont="1" applyFill="1" applyBorder="1" applyAlignment="1">
      <alignment horizontal="right" wrapText="1"/>
    </xf>
    <xf numFmtId="41" fontId="36" fillId="3" borderId="1" xfId="3" applyNumberFormat="1" applyFont="1" applyFill="1" applyBorder="1" applyAlignment="1">
      <alignment horizontal="right" wrapText="1"/>
    </xf>
    <xf numFmtId="41" fontId="36" fillId="6" borderId="1" xfId="3" applyNumberFormat="1" applyFont="1" applyFill="1" applyBorder="1" applyAlignment="1">
      <alignment horizontal="right" wrapText="1"/>
    </xf>
    <xf numFmtId="3" fontId="37" fillId="6" borderId="1" xfId="0" applyNumberFormat="1" applyFont="1" applyFill="1" applyBorder="1" applyAlignment="1">
      <alignment horizontal="right" vertical="center" wrapText="1"/>
    </xf>
    <xf numFmtId="41" fontId="38" fillId="3" borderId="1" xfId="3" applyNumberFormat="1" applyFont="1" applyFill="1" applyBorder="1" applyAlignment="1">
      <alignment wrapText="1"/>
    </xf>
    <xf numFmtId="41" fontId="14" fillId="6" borderId="1" xfId="3" applyNumberFormat="1" applyFont="1" applyFill="1" applyBorder="1" applyAlignment="1">
      <alignment wrapText="1"/>
    </xf>
    <xf numFmtId="0" fontId="39" fillId="0" borderId="0" xfId="2" applyFont="1" applyAlignment="1">
      <alignment horizontal="left" vertical="center"/>
    </xf>
    <xf numFmtId="0" fontId="40" fillId="0" borderId="7" xfId="0" applyFont="1" applyBorder="1" applyAlignment="1">
      <alignment vertical="center"/>
    </xf>
    <xf numFmtId="41" fontId="43" fillId="6" borderId="5" xfId="3" applyNumberFormat="1" applyFont="1" applyFill="1" applyBorder="1" applyAlignment="1">
      <alignment horizontal="left" wrapText="1"/>
    </xf>
    <xf numFmtId="0" fontId="42" fillId="10" borderId="2" xfId="0" applyFont="1" applyFill="1" applyBorder="1" applyAlignment="1">
      <alignment horizontal="center" vertical="center"/>
    </xf>
    <xf numFmtId="0" fontId="38" fillId="10" borderId="2" xfId="0" applyFont="1" applyFill="1" applyBorder="1" applyAlignment="1">
      <alignment horizontal="left" vertical="center"/>
    </xf>
    <xf numFmtId="0" fontId="25" fillId="10" borderId="2" xfId="0" applyFont="1" applyFill="1" applyBorder="1" applyAlignment="1">
      <alignment horizontal="left" vertical="center" wrapText="1"/>
    </xf>
    <xf numFmtId="0" fontId="25" fillId="10" borderId="3" xfId="0" applyFont="1" applyFill="1" applyBorder="1" applyAlignment="1">
      <alignment horizontal="left" vertical="center" wrapText="1"/>
    </xf>
    <xf numFmtId="0" fontId="25" fillId="1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distributed" wrapText="1"/>
    </xf>
    <xf numFmtId="0" fontId="49" fillId="0" borderId="0" xfId="0" applyFont="1" applyAlignment="1">
      <alignment horizontal="centerContinuous" vertical="center"/>
    </xf>
    <xf numFmtId="0" fontId="49" fillId="0" borderId="0" xfId="0" applyFont="1" applyAlignment="1">
      <alignment horizontal="centerContinuous"/>
    </xf>
    <xf numFmtId="0" fontId="13" fillId="0" borderId="0" xfId="2" applyAlignment="1">
      <alignment vertical="top"/>
    </xf>
    <xf numFmtId="49" fontId="13" fillId="0" borderId="0" xfId="2" applyNumberFormat="1" applyAlignment="1">
      <alignment horizontal="center"/>
    </xf>
    <xf numFmtId="0" fontId="51" fillId="0" borderId="0" xfId="0" applyFont="1"/>
    <xf numFmtId="41" fontId="14" fillId="6" borderId="1" xfId="3" applyNumberFormat="1" applyFont="1" applyFill="1" applyBorder="1" applyAlignment="1">
      <alignment vertical="center" wrapText="1"/>
    </xf>
    <xf numFmtId="0" fontId="0" fillId="0" borderId="0" xfId="0" applyAlignment="1"/>
    <xf numFmtId="0" fontId="53" fillId="0" borderId="1" xfId="0" applyFont="1" applyBorder="1" applyAlignment="1">
      <alignment horizontal="center" vertical="center" textRotation="90"/>
    </xf>
    <xf numFmtId="0" fontId="38" fillId="10" borderId="1" xfId="0" applyFont="1" applyFill="1" applyBorder="1" applyAlignment="1">
      <alignment horizontal="center" vertical="center"/>
    </xf>
    <xf numFmtId="0" fontId="44" fillId="10" borderId="3" xfId="0" applyFont="1" applyFill="1" applyBorder="1" applyAlignment="1">
      <alignment horizontal="center" vertical="center" wrapText="1"/>
    </xf>
    <xf numFmtId="0" fontId="40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right" vertical="center" wrapText="1"/>
    </xf>
    <xf numFmtId="3" fontId="31" fillId="6" borderId="1" xfId="0" applyNumberFormat="1" applyFont="1" applyFill="1" applyBorder="1" applyAlignment="1">
      <alignment horizontal="right" vertical="center" wrapText="1"/>
    </xf>
    <xf numFmtId="3" fontId="37" fillId="6" borderId="1" xfId="0" applyNumberFormat="1" applyFont="1" applyFill="1" applyBorder="1" applyAlignment="1">
      <alignment horizontal="right" vertical="center" wrapText="1"/>
    </xf>
    <xf numFmtId="0" fontId="25" fillId="10" borderId="4" xfId="0" applyFont="1" applyFill="1" applyBorder="1" applyAlignment="1">
      <alignment horizontal="left" vertical="center" wrapText="1"/>
    </xf>
    <xf numFmtId="0" fontId="55" fillId="3" borderId="1" xfId="0" applyFont="1" applyFill="1" applyBorder="1" applyAlignment="1">
      <alignment horizontal="center" vertical="center"/>
    </xf>
    <xf numFmtId="41" fontId="56" fillId="3" borderId="1" xfId="3" applyNumberFormat="1" applyFont="1" applyFill="1" applyBorder="1" applyAlignment="1">
      <alignment vertical="top" wrapText="1"/>
    </xf>
    <xf numFmtId="41" fontId="56" fillId="11" borderId="1" xfId="3" applyNumberFormat="1" applyFont="1" applyFill="1" applyBorder="1" applyAlignment="1">
      <alignment vertical="top" wrapText="1"/>
    </xf>
    <xf numFmtId="41" fontId="21" fillId="3" borderId="1" xfId="3" applyNumberFormat="1" applyFont="1" applyFill="1" applyBorder="1" applyAlignment="1">
      <alignment wrapText="1"/>
    </xf>
    <xf numFmtId="41" fontId="21" fillId="6" borderId="1" xfId="3" applyNumberFormat="1" applyFont="1" applyFill="1" applyBorder="1" applyAlignment="1">
      <alignment wrapText="1"/>
    </xf>
    <xf numFmtId="0" fontId="16" fillId="3" borderId="1" xfId="3" applyNumberFormat="1" applyFont="1" applyFill="1" applyBorder="1" applyAlignment="1">
      <alignment horizontal="center" vertical="center" wrapText="1"/>
    </xf>
    <xf numFmtId="9" fontId="16" fillId="12" borderId="1" xfId="12" applyFont="1" applyFill="1" applyBorder="1" applyAlignment="1">
      <alignment horizontal="center" vertical="center" wrapText="1"/>
    </xf>
    <xf numFmtId="41" fontId="16" fillId="6" borderId="1" xfId="3" applyNumberFormat="1" applyFont="1" applyFill="1" applyBorder="1" applyAlignment="1">
      <alignment horizontal="center" vertical="center" wrapText="1"/>
    </xf>
    <xf numFmtId="41" fontId="26" fillId="3" borderId="1" xfId="3" applyNumberFormat="1" applyFont="1" applyFill="1" applyBorder="1" applyAlignment="1">
      <alignment horizontal="center" vertical="center" wrapText="1"/>
    </xf>
    <xf numFmtId="0" fontId="16" fillId="11" borderId="1" xfId="3" applyNumberFormat="1" applyFont="1" applyFill="1" applyBorder="1" applyAlignment="1">
      <alignment horizontal="center" vertical="center" wrapText="1"/>
    </xf>
    <xf numFmtId="41" fontId="16" fillId="11" borderId="1" xfId="3" applyNumberFormat="1" applyFont="1" applyFill="1" applyBorder="1" applyAlignment="1">
      <alignment horizontal="center" vertical="center" wrapText="1"/>
    </xf>
    <xf numFmtId="41" fontId="26" fillId="11" borderId="1" xfId="3" applyNumberFormat="1" applyFont="1" applyFill="1" applyBorder="1" applyAlignment="1">
      <alignment horizontal="center" vertical="center" wrapText="1"/>
    </xf>
    <xf numFmtId="0" fontId="16" fillId="6" borderId="1" xfId="3" applyNumberFormat="1" applyFont="1" applyFill="1" applyBorder="1" applyAlignment="1">
      <alignment horizontal="center" vertical="center" wrapText="1"/>
    </xf>
    <xf numFmtId="9" fontId="16" fillId="12" borderId="1" xfId="3" applyNumberFormat="1" applyFont="1" applyFill="1" applyBorder="1" applyAlignment="1">
      <alignment horizontal="center" vertical="center" wrapText="1"/>
    </xf>
    <xf numFmtId="41" fontId="26" fillId="6" borderId="1" xfId="3" applyNumberFormat="1" applyFont="1" applyFill="1" applyBorder="1" applyAlignment="1">
      <alignment horizontal="center" vertical="center" wrapText="1"/>
    </xf>
    <xf numFmtId="1" fontId="48" fillId="3" borderId="1" xfId="0" applyNumberFormat="1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vertical="top"/>
    </xf>
    <xf numFmtId="0" fontId="58" fillId="0" borderId="0" xfId="0" applyFont="1" applyFill="1" applyAlignment="1">
      <alignment vertical="top" wrapText="1"/>
    </xf>
    <xf numFmtId="0" fontId="58" fillId="0" borderId="1" xfId="0" applyFont="1" applyBorder="1" applyAlignment="1">
      <alignment vertical="center" wrapText="1"/>
    </xf>
    <xf numFmtId="0" fontId="58" fillId="0" borderId="1" xfId="0" applyFont="1" applyBorder="1" applyAlignment="1">
      <alignment vertical="top" wrapText="1"/>
    </xf>
    <xf numFmtId="0" fontId="58" fillId="0" borderId="1" xfId="0" applyFont="1" applyFill="1" applyBorder="1" applyAlignment="1">
      <alignment vertical="top" wrapText="1"/>
    </xf>
    <xf numFmtId="3" fontId="58" fillId="0" borderId="1" xfId="0" applyNumberFormat="1" applyFont="1" applyBorder="1" applyAlignment="1">
      <alignment vertical="top" wrapText="1"/>
    </xf>
    <xf numFmtId="3" fontId="48" fillId="3" borderId="1" xfId="0" applyNumberFormat="1" applyFont="1" applyFill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left" vertical="top" wrapText="1"/>
    </xf>
    <xf numFmtId="3" fontId="36" fillId="0" borderId="1" xfId="0" applyNumberFormat="1" applyFont="1" applyFill="1" applyBorder="1" applyAlignment="1">
      <alignment horizontal="left" wrapText="1"/>
    </xf>
    <xf numFmtId="3" fontId="36" fillId="0" borderId="1" xfId="0" applyNumberFormat="1" applyFont="1" applyFill="1" applyBorder="1" applyAlignment="1">
      <alignment horizontal="justify" vertical="top" wrapText="1"/>
    </xf>
    <xf numFmtId="3" fontId="36" fillId="0" borderId="1" xfId="0" applyNumberFormat="1" applyFont="1" applyFill="1" applyBorder="1" applyAlignment="1">
      <alignment wrapText="1"/>
    </xf>
    <xf numFmtId="3" fontId="36" fillId="0" borderId="1" xfId="0" applyNumberFormat="1" applyFont="1" applyFill="1" applyBorder="1" applyAlignment="1">
      <alignment vertical="top" wrapText="1"/>
    </xf>
    <xf numFmtId="0" fontId="48" fillId="3" borderId="1" xfId="0" applyFont="1" applyFill="1" applyBorder="1" applyAlignment="1">
      <alignment wrapText="1"/>
    </xf>
    <xf numFmtId="0" fontId="48" fillId="3" borderId="2" xfId="0" applyFont="1" applyFill="1" applyBorder="1" applyAlignment="1">
      <alignment horizontal="left" wrapText="1"/>
    </xf>
    <xf numFmtId="3" fontId="32" fillId="6" borderId="1" xfId="0" applyNumberFormat="1" applyFont="1" applyFill="1" applyBorder="1" applyAlignment="1">
      <alignment horizontal="right" vertical="center" wrapText="1"/>
    </xf>
    <xf numFmtId="3" fontId="32" fillId="0" borderId="1" xfId="0" applyNumberFormat="1" applyFont="1" applyBorder="1" applyAlignment="1">
      <alignment horizontal="right" vertical="center" wrapText="1"/>
    </xf>
    <xf numFmtId="0" fontId="53" fillId="3" borderId="1" xfId="0" applyFont="1" applyFill="1" applyBorder="1" applyAlignment="1">
      <alignment horizontal="center" vertical="center" textRotation="90"/>
    </xf>
    <xf numFmtId="3" fontId="31" fillId="3" borderId="1" xfId="0" applyNumberFormat="1" applyFont="1" applyFill="1" applyBorder="1" applyAlignment="1">
      <alignment horizontal="right" vertical="center" wrapText="1"/>
    </xf>
    <xf numFmtId="3" fontId="32" fillId="3" borderId="1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horizontal="center" vertical="center" wrapText="1"/>
    </xf>
    <xf numFmtId="0" fontId="48" fillId="0" borderId="0" xfId="0" applyFont="1" applyAlignment="1">
      <alignment horizontal="distributed" wrapText="1"/>
    </xf>
    <xf numFmtId="0" fontId="0" fillId="0" borderId="0" xfId="0" applyAlignment="1">
      <alignment horizontal="distributed" wrapText="1"/>
    </xf>
    <xf numFmtId="0" fontId="4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3" fillId="2" borderId="1" xfId="0" applyFont="1" applyFill="1" applyBorder="1" applyAlignment="1">
      <alignment horizontal="center" vertical="top"/>
    </xf>
    <xf numFmtId="0" fontId="33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textRotation="90" wrapText="1"/>
    </xf>
    <xf numFmtId="0" fontId="21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40" fillId="3" borderId="7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5" fillId="5" borderId="2" xfId="2" applyFont="1" applyFill="1" applyBorder="1" applyAlignment="1">
      <alignment horizontal="center" vertical="center" wrapText="1"/>
    </xf>
    <xf numFmtId="0" fontId="15" fillId="5" borderId="3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14" fillId="6" borderId="5" xfId="2" applyFont="1" applyFill="1" applyBorder="1" applyAlignment="1">
      <alignment horizontal="center" vertical="center"/>
    </xf>
    <xf numFmtId="0" fontId="14" fillId="6" borderId="8" xfId="2" applyFont="1" applyFill="1" applyBorder="1" applyAlignment="1">
      <alignment horizontal="center" vertical="center"/>
    </xf>
    <xf numFmtId="0" fontId="14" fillId="6" borderId="6" xfId="2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 wrapText="1"/>
    </xf>
    <xf numFmtId="0" fontId="54" fillId="0" borderId="0" xfId="2" applyFont="1" applyAlignment="1">
      <alignment horizontal="left" wrapText="1"/>
    </xf>
    <xf numFmtId="0" fontId="52" fillId="0" borderId="0" xfId="2" applyFont="1" applyAlignment="1">
      <alignment horizontal="left" wrapText="1"/>
    </xf>
    <xf numFmtId="0" fontId="42" fillId="0" borderId="0" xfId="2" applyFont="1" applyAlignment="1">
      <alignment horizontal="left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center" wrapText="1"/>
    </xf>
    <xf numFmtId="0" fontId="16" fillId="13" borderId="10" xfId="0" applyFont="1" applyFill="1" applyBorder="1" applyAlignment="1">
      <alignment horizontal="center" vertical="center" wrapText="1"/>
    </xf>
    <xf numFmtId="0" fontId="16" fillId="13" borderId="12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2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0" fontId="15" fillId="13" borderId="2" xfId="2" applyFont="1" applyFill="1" applyBorder="1" applyAlignment="1">
      <alignment horizontal="center" vertical="center" wrapText="1"/>
    </xf>
    <xf numFmtId="0" fontId="15" fillId="13" borderId="3" xfId="2" applyFont="1" applyFill="1" applyBorder="1" applyAlignment="1">
      <alignment horizontal="center" vertical="center" wrapText="1"/>
    </xf>
    <xf numFmtId="0" fontId="15" fillId="13" borderId="4" xfId="2" applyFont="1" applyFill="1" applyBorder="1" applyAlignment="1">
      <alignment horizontal="center" vertical="center" wrapText="1"/>
    </xf>
  </cellXfs>
  <cellStyles count="14">
    <cellStyle name="Comma" xfId="1" builtinId="3"/>
    <cellStyle name="Comma 2" xfId="3"/>
    <cellStyle name="Comma 4" xfId="13"/>
    <cellStyle name="Excel Built-in Normal" xfId="4"/>
    <cellStyle name="Normal" xfId="0" builtinId="0"/>
    <cellStyle name="Normal 2" xfId="2"/>
    <cellStyle name="Normal 2 2" xfId="5"/>
    <cellStyle name="Normal 2 3" xfId="6"/>
    <cellStyle name="Normal 2 4" xfId="7"/>
    <cellStyle name="Normal 3" xfId="8"/>
    <cellStyle name="Normal 4" xfId="9"/>
    <cellStyle name="Obično 2" xfId="10"/>
    <cellStyle name="Percent" xfId="12" builtinId="5"/>
    <cellStyle name="Zarez 2" xfId="11"/>
  </cellStyles>
  <dxfs count="0"/>
  <tableStyles count="0" defaultTableStyle="TableStyleMedium9" defaultPivotStyle="PivotStyleLight16"/>
  <colors>
    <mruColors>
      <color rgb="FFFBF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vi-VN">
                <a:solidFill>
                  <a:sysClr val="windowText" lastClr="000000"/>
                </a:solidFill>
                <a:latin typeface="Calibri" pitchFamily="34" charset="0"/>
              </a:rPr>
              <a:t>Ukupni predviđeni izdaci  (za III godine)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9958677145487845"/>
          <c:y val="0.21513338342713395"/>
          <c:w val="0.40789544145616363"/>
          <c:h val="0.55840597513294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sektorima'!$D$3:$D$6</c:f>
              <c:strCache>
                <c:ptCount val="4"/>
                <c:pt idx="0">
                  <c:v>Ukupni predviđeni izdaci  (za III godine)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sektorima'!$D$7:$D$9</c:f>
              <c:numCache>
                <c:formatCode>_(* #,##0_);_(* \(#,##0\);_(* "-"_);_(@_)</c:formatCode>
                <c:ptCount val="3"/>
                <c:pt idx="0">
                  <c:v>2044832.9999999998</c:v>
                </c:pt>
                <c:pt idx="1">
                  <c:v>1430000</c:v>
                </c:pt>
                <c:pt idx="2">
                  <c:v>2017610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13-4E62-BCB0-9D5DFC888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832600880"/>
        <c:axId val="-1832592176"/>
      </c:barChart>
      <c:catAx>
        <c:axId val="-1832600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1832592176"/>
        <c:crosses val="autoZero"/>
        <c:auto val="1"/>
        <c:lblAlgn val="ctr"/>
        <c:lblOffset val="100"/>
        <c:noMultiLvlLbl val="0"/>
      </c:catAx>
      <c:valAx>
        <c:axId val="-1832592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1832600880"/>
        <c:crosses val="autoZero"/>
        <c:crossBetween val="between"/>
        <c:dispUnits>
          <c:custUnit val="1000"/>
          <c:dispUnitsLbl>
            <c:layout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Struktura prema finansiranju iz ostalih izvora</a:t>
            </a:r>
          </a:p>
        </c:rich>
      </c:tx>
      <c:layout>
        <c:manualLayout>
          <c:xMode val="edge"/>
          <c:yMode val="edge"/>
          <c:x val="0.19616873644141949"/>
          <c:y val="7.494032031713426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701600405088183E-2"/>
          <c:y val="0.20044670833502784"/>
          <c:w val="0.46363278912399686"/>
          <c:h val="0.66325630591536278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'Ukupno po A-E klasama'!$M$5:$M$6</c:f>
              <c:strCache>
                <c:ptCount val="2"/>
                <c:pt idx="0">
                  <c:v>god.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klasama'!$M$7:$M$12</c15:sqref>
                  </c15:fullRef>
                </c:ext>
              </c:extLst>
              <c:f>'Ukupno po A-E klasama'!$M$7:$M$11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259333.33333333331</c:v>
                </c:pt>
                <c:pt idx="2">
                  <c:v>550000</c:v>
                </c:pt>
                <c:pt idx="3">
                  <c:v>0</c:v>
                </c:pt>
                <c:pt idx="4">
                  <c:v>200000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96-406A-9922-2D543F501F5A}"/>
            </c:ext>
          </c:extLst>
        </c:ser>
        <c:ser>
          <c:idx val="1"/>
          <c:order val="1"/>
          <c:tx>
            <c:strRef>
              <c:f>'Ukupno po A-E klasama'!$L$5:$L$6</c:f>
              <c:strCache>
                <c:ptCount val="2"/>
                <c:pt idx="0">
                  <c:v>god.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klasama'!$L$7:$L$12</c15:sqref>
                  </c15:fullRef>
                </c:ext>
              </c:extLst>
              <c:f>'Ukupno po A-E klasama'!$L$7:$L$11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274333</c:v>
                </c:pt>
                <c:pt idx="2">
                  <c:v>100000</c:v>
                </c:pt>
                <c:pt idx="3">
                  <c:v>45000</c:v>
                </c:pt>
                <c:pt idx="4">
                  <c:v>200000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96-406A-9922-2D543F501F5A}"/>
            </c:ext>
          </c:extLst>
        </c:ser>
        <c:ser>
          <c:idx val="0"/>
          <c:order val="2"/>
          <c:tx>
            <c:strRef>
              <c:f>'Ukupno po A-E klasama'!$K$5:$K$6</c:f>
              <c:strCache>
                <c:ptCount val="2"/>
                <c:pt idx="0">
                  <c:v>god.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klasama'!$K$7:$K$12</c15:sqref>
                  </c15:fullRef>
                </c:ext>
              </c:extLst>
              <c:f>'Ukupno po A-E klasama'!$K$7:$K$11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23500</c:v>
                </c:pt>
                <c:pt idx="2">
                  <c:v>122810</c:v>
                </c:pt>
                <c:pt idx="3">
                  <c:v>45000</c:v>
                </c:pt>
                <c:pt idx="4">
                  <c:v>355000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796-406A-9922-2D543F501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-1787725216"/>
        <c:axId val="-1787718144"/>
      </c:barChart>
      <c:catAx>
        <c:axId val="-17877252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1787718144"/>
        <c:crosses val="autoZero"/>
        <c:auto val="1"/>
        <c:lblAlgn val="ctr"/>
        <c:lblOffset val="100"/>
        <c:noMultiLvlLbl val="1"/>
      </c:catAx>
      <c:valAx>
        <c:axId val="-1787718144"/>
        <c:scaling>
          <c:orientation val="maxMin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1787725216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531985085390788"/>
          <c:y val="0.10633315837877652"/>
          <c:w val="0.28684208032603992"/>
          <c:h val="6.6490095236263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Struktura</a:t>
            </a:r>
            <a:r>
              <a:rPr lang="en-US" sz="1400" baseline="0">
                <a:solidFill>
                  <a:sysClr val="windowText" lastClr="000000"/>
                </a:solidFill>
              </a:rPr>
              <a:t> prema sufinansiranju iz bud</a:t>
            </a:r>
            <a:r>
              <a:rPr lang="hr-HR" sz="1400" baseline="0">
                <a:solidFill>
                  <a:sysClr val="windowText" lastClr="000000"/>
                </a:solidFill>
              </a:rPr>
              <a:t>žeta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492813292255992"/>
          <c:y val="1.143828016084477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701600405088183E-2"/>
          <c:y val="0.20506048524800621"/>
          <c:w val="0.46363278912399686"/>
          <c:h val="0.67061027022140218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'Ukupno po A-E klasama'!$I$5:$I$6</c:f>
              <c:strCache>
                <c:ptCount val="2"/>
                <c:pt idx="0">
                  <c:v>god.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klasama'!$I$7:$I$12</c15:sqref>
                  </c15:fullRef>
                </c:ext>
              </c:extLst>
              <c:f>'Ukupno po A-E klasama'!$I$7:$I$11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117333.33333333333</c:v>
                </c:pt>
                <c:pt idx="2">
                  <c:v>200000</c:v>
                </c:pt>
                <c:pt idx="3">
                  <c:v>73333.333333333328</c:v>
                </c:pt>
                <c:pt idx="4">
                  <c:v>300000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41-4E4F-92F0-01B47479C126}"/>
            </c:ext>
          </c:extLst>
        </c:ser>
        <c:ser>
          <c:idx val="1"/>
          <c:order val="1"/>
          <c:tx>
            <c:strRef>
              <c:f>'Ukupno po A-E klasama'!$H$5:$H$6</c:f>
              <c:strCache>
                <c:ptCount val="2"/>
                <c:pt idx="0">
                  <c:v>god.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klasama'!$H$7:$H$12</c15:sqref>
                  </c15:fullRef>
                </c:ext>
              </c:extLst>
              <c:f>'Ukupno po A-E klasama'!$H$7:$H$11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167333</c:v>
                </c:pt>
                <c:pt idx="2">
                  <c:v>100000</c:v>
                </c:pt>
                <c:pt idx="3">
                  <c:v>73333</c:v>
                </c:pt>
                <c:pt idx="4">
                  <c:v>310000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841-4E4F-92F0-01B47479C126}"/>
            </c:ext>
          </c:extLst>
        </c:ser>
        <c:ser>
          <c:idx val="0"/>
          <c:order val="2"/>
          <c:tx>
            <c:strRef>
              <c:f>'Ukupno po A-E klasama'!$G$5:$G$6</c:f>
              <c:strCache>
                <c:ptCount val="2"/>
                <c:pt idx="0">
                  <c:v>god.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klasama'!$G$7:$G$12</c15:sqref>
                  </c15:fullRef>
                </c:ext>
              </c:extLst>
              <c:f>'Ukupno po A-E klasama'!$G$7:$G$11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26500</c:v>
                </c:pt>
                <c:pt idx="2">
                  <c:v>370050</c:v>
                </c:pt>
                <c:pt idx="3">
                  <c:v>33334</c:v>
                </c:pt>
                <c:pt idx="4">
                  <c:v>335000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841-4E4F-92F0-01B47479C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-1787716512"/>
        <c:axId val="-1787721952"/>
      </c:barChart>
      <c:catAx>
        <c:axId val="-17877165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1787721952"/>
        <c:crosses val="autoZero"/>
        <c:auto val="1"/>
        <c:lblAlgn val="ctr"/>
        <c:lblOffset val="100"/>
        <c:noMultiLvlLbl val="0"/>
      </c:catAx>
      <c:valAx>
        <c:axId val="-1787721952"/>
        <c:scaling>
          <c:orientation val="maxMin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1787716512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019164966012479"/>
          <c:y val="9.6921731741842945E-2"/>
          <c:w val="0.28448849948596855"/>
          <c:h val="6.2966821620154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Broj projekata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4659961574115109"/>
          <c:y val="0.23473525426583683"/>
          <c:w val="0.49720236099939352"/>
          <c:h val="0.597478669240172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sektorima'!$U$3</c:f>
              <c:strCache>
                <c:ptCount val="1"/>
                <c:pt idx="0">
                  <c:v>Broj projekata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cat>
            <c:strRef>
              <c:f>'Ukupno po sektorima'!$B$4:$B$9</c:f>
              <c:strCache>
                <c:ptCount val="6"/>
                <c:pt idx="3">
                  <c:v>Ekonomski sektor</c:v>
                </c:pt>
                <c:pt idx="4">
                  <c:v>Društveni sektor</c:v>
                </c:pt>
                <c:pt idx="5">
                  <c:v>Sektor okoliša /zaštite životne sredine</c:v>
                </c:pt>
              </c:strCache>
            </c:strRef>
          </c:cat>
          <c:val>
            <c:numRef>
              <c:f>'Ukupno po sektorima'!$U$4:$U$9</c:f>
              <c:numCache>
                <c:formatCode>General</c:formatCode>
                <c:ptCount val="6"/>
                <c:pt idx="3" formatCode="_(* #,##0_);_(* \(#,##0\);_(* &quot;-&quot;_);_(@_)">
                  <c:v>14</c:v>
                </c:pt>
                <c:pt idx="4" formatCode="_(* #,##0_);_(* \(#,##0\);_(* &quot;-&quot;_);_(@_)">
                  <c:v>8</c:v>
                </c:pt>
                <c:pt idx="5" formatCode="_(* #,##0_);_(* \(#,##0\);_(* &quot;-&quot;_);_(@_)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B-4B81-9616-68C08B655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-1792729808"/>
        <c:axId val="-1792727632"/>
      </c:barChart>
      <c:catAx>
        <c:axId val="-1792729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1792727632"/>
        <c:crosses val="autoZero"/>
        <c:auto val="1"/>
        <c:lblAlgn val="ctr"/>
        <c:lblOffset val="100"/>
        <c:noMultiLvlLbl val="0"/>
      </c:catAx>
      <c:valAx>
        <c:axId val="-1792727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179272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Latn-BA">
                <a:solidFill>
                  <a:sysClr val="windowText" lastClr="000000"/>
                </a:solidFill>
              </a:rPr>
              <a:t>Finansiranje iz budžeta - (</a:t>
            </a:r>
            <a:r>
              <a:rPr lang="en-US">
                <a:solidFill>
                  <a:sysClr val="windowText" lastClr="000000"/>
                </a:solidFill>
              </a:rPr>
              <a:t>ukupno I+II+III)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7191226569589997"/>
          <c:y val="0.26533292887799537"/>
          <c:w val="0.55966370142954602"/>
          <c:h val="0.516104496644702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sektorima'!$H$5:$H$6</c:f>
              <c:strCache>
                <c:ptCount val="2"/>
                <c:pt idx="0">
                  <c:v>ukupno (I+II+III)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sektorima'!$H$7:$H$9</c:f>
              <c:numCache>
                <c:formatCode>_(* #,##0_);_(* \(#,##0\);_(* "-"_);_(@_)</c:formatCode>
                <c:ptCount val="3"/>
                <c:pt idx="0">
                  <c:v>1207666.6666666665</c:v>
                </c:pt>
                <c:pt idx="1">
                  <c:v>525000</c:v>
                </c:pt>
                <c:pt idx="2">
                  <c:v>1104800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F8-4785-9544-3C4F31FD8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92735248"/>
        <c:axId val="-1792726544"/>
      </c:barChart>
      <c:catAx>
        <c:axId val="-1792735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1792726544"/>
        <c:crosses val="autoZero"/>
        <c:auto val="1"/>
        <c:lblAlgn val="ctr"/>
        <c:lblOffset val="100"/>
        <c:noMultiLvlLbl val="0"/>
      </c:catAx>
      <c:valAx>
        <c:axId val="-1792726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1792735248"/>
        <c:crosses val="autoZero"/>
        <c:crossBetween val="between"/>
        <c:dispUnits>
          <c:custUnit val="1000"/>
          <c:dispUnitsLbl>
            <c:layout/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b="1"/>
                    <a:t>x </a:t>
                  </a:r>
                  <a:r>
                    <a:rPr lang="en-US" sz="900" b="1"/>
                    <a:t>1000</a:t>
                  </a:r>
                  <a:endParaRPr lang="en-US" b="1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Latn-BA">
                <a:solidFill>
                  <a:sysClr val="windowText" lastClr="000000"/>
                </a:solidFill>
              </a:rPr>
              <a:t>Finansiranje iz ostalih</a:t>
            </a:r>
            <a:r>
              <a:rPr lang="bs-Latn-BA" baseline="0">
                <a:solidFill>
                  <a:sysClr val="windowText" lastClr="000000"/>
                </a:solidFill>
              </a:rPr>
              <a:t> izvora (</a:t>
            </a:r>
            <a:r>
              <a:rPr lang="en-US">
                <a:solidFill>
                  <a:sysClr val="windowText" lastClr="000000"/>
                </a:solidFill>
              </a:rPr>
              <a:t>ukupno I+II+III)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064466571249114"/>
          <c:y val="0.27268490806552642"/>
          <c:w val="0.51896207667040783"/>
          <c:h val="0.507834716675005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sektorima'!$T$5:$T$6</c:f>
              <c:strCache>
                <c:ptCount val="2"/>
                <c:pt idx="0">
                  <c:v>ukupno (I+II+III)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sektorima'!$T$7:$T$9</c:f>
              <c:numCache>
                <c:formatCode>_(* #,##0_);_(* \(#,##0\);_(* "-"_);_(@_)</c:formatCode>
                <c:ptCount val="3"/>
                <c:pt idx="0">
                  <c:v>837166.33333333326</c:v>
                </c:pt>
                <c:pt idx="1">
                  <c:v>905000</c:v>
                </c:pt>
                <c:pt idx="2">
                  <c:v>912810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7-4968-9C9F-9F42B78F0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92733072"/>
        <c:axId val="-1792725456"/>
      </c:barChart>
      <c:catAx>
        <c:axId val="-1792733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1792725456"/>
        <c:crosses val="autoZero"/>
        <c:auto val="1"/>
        <c:lblAlgn val="ctr"/>
        <c:lblOffset val="100"/>
        <c:noMultiLvlLbl val="0"/>
      </c:catAx>
      <c:valAx>
        <c:axId val="-1792725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1792733072"/>
        <c:crosses val="autoZero"/>
        <c:crossBetween val="between"/>
        <c:dispUnits>
          <c:custUnit val="1000"/>
          <c:dispUnitsLbl>
            <c:layout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aseline="0">
                <a:solidFill>
                  <a:sysClr val="windowText" lastClr="000000"/>
                </a:solidFill>
              </a:rPr>
              <a:t>Plan implementacije-</a:t>
            </a:r>
            <a:r>
              <a:rPr lang="en-US" sz="1100" baseline="0">
                <a:solidFill>
                  <a:sysClr val="windowText" lastClr="000000"/>
                </a:solidFill>
              </a:rPr>
              <a:t>Struktura po izvorima finansiranja- I godina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57080194482412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8217725058592089"/>
          <c:y val="0.26731531531531538"/>
          <c:w val="0.33086548242685593"/>
          <c:h val="0.509470938145888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godinama'!$D$3:$D$5</c:f>
              <c:strCache>
                <c:ptCount val="3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godinama'!$B$6:$B$8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godinama'!$D$6:$D$8</c:f>
              <c:numCache>
                <c:formatCode>_(* #,##0_);_(* \(#,##0\);_(* "-"_);_(@_)</c:formatCode>
                <c:ptCount val="3"/>
                <c:pt idx="0">
                  <c:v>489834</c:v>
                </c:pt>
                <c:pt idx="1">
                  <c:v>170000</c:v>
                </c:pt>
                <c:pt idx="2">
                  <c:v>170300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D3-4824-B302-BFA15A7142F1}"/>
            </c:ext>
          </c:extLst>
        </c:ser>
        <c:ser>
          <c:idx val="1"/>
          <c:order val="1"/>
          <c:tx>
            <c:strRef>
              <c:f>'Ukupno po godinama'!$E$3:$E$5</c:f>
              <c:strCache>
                <c:ptCount val="3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godinama'!$B$6:$B$8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godinama'!$E$6:$E$8</c:f>
              <c:numCache>
                <c:formatCode>_(* #,##0_);_(* \(#,##0\);_(* "-"_);_(@_)</c:formatCode>
                <c:ptCount val="3"/>
                <c:pt idx="0">
                  <c:v>168500</c:v>
                </c:pt>
                <c:pt idx="1">
                  <c:v>255000</c:v>
                </c:pt>
                <c:pt idx="2">
                  <c:v>172810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D3-4824-B302-BFA15A714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-1792728720"/>
        <c:axId val="-1792721104"/>
      </c:barChart>
      <c:catAx>
        <c:axId val="-1792728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1792721104"/>
        <c:crosses val="autoZero"/>
        <c:auto val="1"/>
        <c:lblAlgn val="ctr"/>
        <c:lblOffset val="100"/>
        <c:noMultiLvlLbl val="0"/>
      </c:catAx>
      <c:valAx>
        <c:axId val="-1792721104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1792728720"/>
        <c:crosses val="autoZero"/>
        <c:crossBetween val="between"/>
        <c:dispUnits>
          <c:custUnit val="1000"/>
          <c:dispUnitsLbl>
            <c:layout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25763041500791"/>
          <c:y val="0.39401631552812688"/>
          <c:w val="0.25040050996401642"/>
          <c:h val="0.400003404979782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0" i="0" baseline="0">
                <a:solidFill>
                  <a:sysClr val="windowText" lastClr="000000"/>
                </a:solidFill>
                <a:latin typeface="+mn-lt"/>
              </a:rPr>
              <a:t>Plan implementacije-</a:t>
            </a:r>
            <a:r>
              <a:rPr lang="en-US" sz="1100" b="0" i="0" baseline="0">
                <a:solidFill>
                  <a:sysClr val="windowText" lastClr="000000"/>
                </a:solidFill>
                <a:latin typeface="+mn-lt"/>
              </a:rPr>
              <a:t>Struktura po izvorima finansiranja- II godina</a:t>
            </a:r>
          </a:p>
        </c:rich>
      </c:tx>
      <c:layout>
        <c:manualLayout>
          <c:xMode val="edge"/>
          <c:yMode val="edge"/>
          <c:x val="0.13156675058337278"/>
          <c:y val="1.64632739359151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7277638716918704"/>
          <c:y val="0.27023679417122026"/>
          <c:w val="0.33848075021601537"/>
          <c:h val="0.48556567632072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godinama'!$D$10:$D$12</c:f>
              <c:strCache>
                <c:ptCount val="3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godinama'!$B$13:$B$15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godinama'!$D$13:$D$15</c:f>
              <c:numCache>
                <c:formatCode>_(* #,##0_);_(* \(#,##0\);_(* "-"_);_(@_)</c:formatCode>
                <c:ptCount val="3"/>
                <c:pt idx="0">
                  <c:v>377166</c:v>
                </c:pt>
                <c:pt idx="1">
                  <c:v>135000</c:v>
                </c:pt>
                <c:pt idx="2">
                  <c:v>494250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F2-4671-AB62-D3CD185DB48F}"/>
            </c:ext>
          </c:extLst>
        </c:ser>
        <c:ser>
          <c:idx val="1"/>
          <c:order val="1"/>
          <c:tx>
            <c:strRef>
              <c:f>'Ukupno po godinama'!$E$10:$E$12</c:f>
              <c:strCache>
                <c:ptCount val="3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godinama'!$B$13:$B$15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godinama'!$E$13:$E$15</c:f>
              <c:numCache>
                <c:formatCode>_(* #,##0_);_(* \(#,##0\);_(* "-"_);_(@_)</c:formatCode>
                <c:ptCount val="3"/>
                <c:pt idx="0">
                  <c:v>379333</c:v>
                </c:pt>
                <c:pt idx="1">
                  <c:v>100000</c:v>
                </c:pt>
                <c:pt idx="2">
                  <c:v>370000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F2-4671-AB62-D3CD185DB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-1792723280"/>
        <c:axId val="-1792724912"/>
      </c:barChart>
      <c:catAx>
        <c:axId val="-179272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1792724912"/>
        <c:crosses val="autoZero"/>
        <c:auto val="1"/>
        <c:lblAlgn val="ctr"/>
        <c:lblOffset val="100"/>
        <c:noMultiLvlLbl val="0"/>
      </c:catAx>
      <c:valAx>
        <c:axId val="-1792724912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1792723280"/>
        <c:crosses val="autoZero"/>
        <c:crossBetween val="between"/>
        <c:dispUnits>
          <c:custUnit val="1000"/>
          <c:dispUnitsLbl>
            <c:layout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449840104757"/>
          <c:y val="0.3928580238945556"/>
          <c:w val="0.24533843008702999"/>
          <c:h val="0.404375026892130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100" b="0" i="0" u="none" strike="noStrike" kern="1200" cap="none" spc="5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hr-HR" sz="1100" b="0" i="0" baseline="0">
                <a:solidFill>
                  <a:sysClr val="windowText" lastClr="000000"/>
                </a:solidFill>
              </a:rPr>
              <a:t>Plan implementacije-</a:t>
            </a:r>
            <a:r>
              <a:rPr lang="en-US" sz="1100" b="0" i="0" baseline="0">
                <a:solidFill>
                  <a:sysClr val="windowText" lastClr="000000"/>
                </a:solidFill>
              </a:rPr>
              <a:t>Struktura po izvorima finansiranja- III godina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04029304029307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909365052772623"/>
          <c:y val="0.2576435059531334"/>
          <c:w val="0.35418830624895364"/>
          <c:h val="0.502773228101025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godinama'!$D$17:$D$19</c:f>
              <c:strCache>
                <c:ptCount val="3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godinama'!$B$20:$B$22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godinama'!$D$20:$D$22</c:f>
              <c:numCache>
                <c:formatCode>_(* #,##0_);_(* \(#,##0\);_(* "-"_);_(@_)</c:formatCode>
                <c:ptCount val="3"/>
                <c:pt idx="0">
                  <c:v>340666.66666666663</c:v>
                </c:pt>
                <c:pt idx="1">
                  <c:v>220000</c:v>
                </c:pt>
                <c:pt idx="2">
                  <c:v>440250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C7-4FC1-9D64-385F838E7AF8}"/>
            </c:ext>
          </c:extLst>
        </c:ser>
        <c:ser>
          <c:idx val="1"/>
          <c:order val="1"/>
          <c:tx>
            <c:strRef>
              <c:f>'Ukupno po godinama'!$E$17:$E$19</c:f>
              <c:strCache>
                <c:ptCount val="3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godinama'!$B$20:$B$22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godinama'!$E$20:$E$22</c:f>
              <c:numCache>
                <c:formatCode>_(* #,##0_);_(* \(#,##0\);_(* "-"_);_(@_)</c:formatCode>
                <c:ptCount val="3"/>
                <c:pt idx="0">
                  <c:v>289333.33333333331</c:v>
                </c:pt>
                <c:pt idx="1">
                  <c:v>550000</c:v>
                </c:pt>
                <c:pt idx="2">
                  <c:v>370000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C7-4FC1-9D64-385F838E7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-1792732528"/>
        <c:axId val="-1792720560"/>
      </c:barChart>
      <c:catAx>
        <c:axId val="-1792732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1792720560"/>
        <c:crosses val="autoZero"/>
        <c:auto val="1"/>
        <c:lblAlgn val="ctr"/>
        <c:lblOffset val="100"/>
        <c:noMultiLvlLbl val="0"/>
      </c:catAx>
      <c:valAx>
        <c:axId val="-1792720560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1792732528"/>
        <c:crosses val="autoZero"/>
        <c:crossBetween val="between"/>
        <c:dispUnits>
          <c:custUnit val="1000"/>
          <c:dispUnitsLbl>
            <c:layout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554252526944751"/>
          <c:y val="0.38600561557712282"/>
          <c:w val="0.25318087898587238"/>
          <c:h val="0.430236220472440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Strukutura</a:t>
            </a:r>
            <a:r>
              <a:rPr lang="en-US" sz="1400" baseline="0">
                <a:solidFill>
                  <a:sysClr val="windowText" lastClr="000000"/>
                </a:solidFill>
              </a:rPr>
              <a:t> prema broju projekata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4093904612951486"/>
          <c:y val="9.641493559236859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3736211178738719E-2"/>
          <c:y val="9.6333836575899265E-2"/>
          <c:w val="0.34173194200467455"/>
          <c:h val="0.82589772619724244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  <c:pt idx="5">
                  <c:v>Projekti koji se u potpunosti finansiraju iz budzeta JLS.</c:v>
                </c:pt>
              </c:strCache>
            </c:strRef>
          </c:cat>
          <c:val>
            <c:numRef>
              <c:f>'Ukupno po A-E klasama'!$D$7:$D$12</c:f>
              <c:numCache>
                <c:formatCode>0%</c:formatCode>
                <c:ptCount val="6"/>
                <c:pt idx="0">
                  <c:v>0</c:v>
                </c:pt>
                <c:pt idx="1">
                  <c:v>0.37931034482758619</c:v>
                </c:pt>
                <c:pt idx="2">
                  <c:v>0.10344827586206896</c:v>
                </c:pt>
                <c:pt idx="3">
                  <c:v>6.8965517241379309E-2</c:v>
                </c:pt>
                <c:pt idx="4">
                  <c:v>0.13793103448275862</c:v>
                </c:pt>
                <c:pt idx="5">
                  <c:v>0.31034482758620691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6F-4513-8077-B2C5DF44F5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-1792722192"/>
        <c:axId val="-1792734704"/>
      </c:barChart>
      <c:catAx>
        <c:axId val="-17927221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1792734704"/>
        <c:crossesAt val="0"/>
        <c:auto val="1"/>
        <c:lblAlgn val="ctr"/>
        <c:lblOffset val="100"/>
        <c:noMultiLvlLbl val="0"/>
      </c:catAx>
      <c:valAx>
        <c:axId val="-1792734704"/>
        <c:scaling>
          <c:orientation val="maxMin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179272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>
              <a:defRPr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</a:t>
            </a:r>
            <a:r>
              <a:rPr lang="en-US" sz="1400" baseline="0">
                <a:solidFill>
                  <a:sysClr val="windowText" lastClr="000000"/>
                </a:solidFill>
              </a:rPr>
              <a:t>a prema ukupno predvi</a:t>
            </a:r>
            <a:r>
              <a:rPr lang="bs-Latn-BA" sz="1400" baseline="0">
                <a:solidFill>
                  <a:sysClr val="windowText" lastClr="000000"/>
                </a:solidFill>
              </a:rPr>
              <a:t>đ</a:t>
            </a:r>
            <a:r>
              <a:rPr lang="en-US" sz="1400" baseline="0">
                <a:solidFill>
                  <a:sysClr val="windowText" lastClr="000000"/>
                </a:solidFill>
              </a:rPr>
              <a:t>enim izdacima za III godine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649822053557559"/>
          <c:y val="7.29858352702688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4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3736211178738719E-2"/>
          <c:y val="9.6333836575899265E-2"/>
          <c:w val="0.34173194200467455"/>
          <c:h val="0.82589772619724244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  <c:pt idx="5">
                  <c:v>Projekti koji se u potpunosti finansiraju iz budzeta JLS.</c:v>
                </c:pt>
              </c:strCache>
            </c:strRef>
          </c:cat>
          <c:val>
            <c:numRef>
              <c:f>'Ukupno po A-E klasama'!$F$7:$F$12</c:f>
              <c:numCache>
                <c:formatCode>0%</c:formatCode>
                <c:ptCount val="6"/>
                <c:pt idx="0">
                  <c:v>0</c:v>
                </c:pt>
                <c:pt idx="1">
                  <c:v>0.15809589042010389</c:v>
                </c:pt>
                <c:pt idx="2">
                  <c:v>0.26269913042338355</c:v>
                </c:pt>
                <c:pt idx="3">
                  <c:v>4.9158513494511155E-2</c:v>
                </c:pt>
                <c:pt idx="4">
                  <c:v>0.30951618432817601</c:v>
                </c:pt>
                <c:pt idx="5">
                  <c:v>0.22053028133382541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37-4679-9BBB-672062BA74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-1792730352"/>
        <c:axId val="-1787720864"/>
      </c:barChart>
      <c:catAx>
        <c:axId val="-17927303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1787720864"/>
        <c:crossesAt val="0"/>
        <c:auto val="1"/>
        <c:lblAlgn val="ctr"/>
        <c:lblOffset val="100"/>
        <c:noMultiLvlLbl val="0"/>
      </c:catAx>
      <c:valAx>
        <c:axId val="-1787720864"/>
        <c:scaling>
          <c:orientation val="maxMin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179273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36186</xdr:colOff>
      <xdr:row>12</xdr:row>
      <xdr:rowOff>158579</xdr:rowOff>
    </xdr:from>
    <xdr:to>
      <xdr:col>5</xdr:col>
      <xdr:colOff>219808</xdr:colOff>
      <xdr:row>23</xdr:row>
      <xdr:rowOff>112889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337038</xdr:colOff>
      <xdr:row>12</xdr:row>
      <xdr:rowOff>158579</xdr:rowOff>
    </xdr:from>
    <xdr:to>
      <xdr:col>8</xdr:col>
      <xdr:colOff>503804</xdr:colOff>
      <xdr:row>23</xdr:row>
      <xdr:rowOff>112889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626608</xdr:colOff>
      <xdr:row>12</xdr:row>
      <xdr:rowOff>158579</xdr:rowOff>
    </xdr:from>
    <xdr:to>
      <xdr:col>15</xdr:col>
      <xdr:colOff>18307</xdr:colOff>
      <xdr:row>23</xdr:row>
      <xdr:rowOff>112889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141111</xdr:colOff>
      <xdr:row>12</xdr:row>
      <xdr:rowOff>158579</xdr:rowOff>
    </xdr:from>
    <xdr:to>
      <xdr:col>21</xdr:col>
      <xdr:colOff>43961</xdr:colOff>
      <xdr:row>23</xdr:row>
      <xdr:rowOff>112889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247995</xdr:colOff>
      <xdr:row>0</xdr:row>
      <xdr:rowOff>69256</xdr:rowOff>
    </xdr:from>
    <xdr:to>
      <xdr:col>11</xdr:col>
      <xdr:colOff>160843</xdr:colOff>
      <xdr:row>8</xdr:row>
      <xdr:rowOff>55157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247995</xdr:colOff>
      <xdr:row>9</xdr:row>
      <xdr:rowOff>9182</xdr:rowOff>
    </xdr:from>
    <xdr:to>
      <xdr:col>11</xdr:col>
      <xdr:colOff>182747</xdr:colOff>
      <xdr:row>17</xdr:row>
      <xdr:rowOff>128530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247995</xdr:colOff>
      <xdr:row>18</xdr:row>
      <xdr:rowOff>53154</xdr:rowOff>
    </xdr:from>
    <xdr:to>
      <xdr:col>11</xdr:col>
      <xdr:colOff>171795</xdr:colOff>
      <xdr:row>26</xdr:row>
      <xdr:rowOff>55085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159036</xdr:rowOff>
    </xdr:from>
    <xdr:to>
      <xdr:col>7</xdr:col>
      <xdr:colOff>239486</xdr:colOff>
      <xdr:row>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410983</xdr:colOff>
      <xdr:row>17</xdr:row>
      <xdr:rowOff>159036</xdr:rowOff>
    </xdr:from>
    <xdr:to>
      <xdr:col>13</xdr:col>
      <xdr:colOff>976277</xdr:colOff>
      <xdr:row>37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7659</xdr:colOff>
      <xdr:row>41</xdr:row>
      <xdr:rowOff>135454</xdr:rowOff>
    </xdr:from>
    <xdr:to>
      <xdr:col>7</xdr:col>
      <xdr:colOff>239487</xdr:colOff>
      <xdr:row>61</xdr:row>
      <xdr:rowOff>146668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434362</xdr:colOff>
      <xdr:row>41</xdr:row>
      <xdr:rowOff>143833</xdr:rowOff>
    </xdr:from>
    <xdr:to>
      <xdr:col>13</xdr:col>
      <xdr:colOff>968827</xdr:colOff>
      <xdr:row>61</xdr:row>
      <xdr:rowOff>119742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239486</xdr:colOff>
      <xdr:row>40</xdr:row>
      <xdr:rowOff>159995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19743" y="11092543"/>
          <a:ext cx="6400800" cy="48656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</a:t>
          </a:r>
          <a:r>
            <a:rPr lang="bs-Latn-BA" sz="1100" b="1"/>
            <a:t>prema broju projekata razvrstanih po </a:t>
          </a:r>
          <a:r>
            <a:rPr lang="en-US" sz="1100" b="1"/>
            <a:t>klasama (A-E</a:t>
          </a:r>
          <a:r>
            <a:rPr lang="bs-Latn-BA" sz="1100" b="1"/>
            <a:t>) </a:t>
          </a:r>
          <a:r>
            <a:rPr lang="bs-Latn-BA" sz="1100" b="1" baseline="0"/>
            <a:t> i prema finansiranju iz budžeta JLS.</a:t>
          </a:r>
          <a:endParaRPr lang="en-US" sz="1100" b="1"/>
        </a:p>
      </xdr:txBody>
    </xdr:sp>
    <xdr:clientData/>
  </xdr:twoCellAnchor>
  <xdr:twoCellAnchor>
    <xdr:from>
      <xdr:col>7</xdr:col>
      <xdr:colOff>442484</xdr:colOff>
      <xdr:row>37</xdr:row>
      <xdr:rowOff>152399</xdr:rowOff>
    </xdr:from>
    <xdr:to>
      <xdr:col>14</xdr:col>
      <xdr:colOff>10886</xdr:colOff>
      <xdr:row>40</xdr:row>
      <xdr:rowOff>148271</xdr:rowOff>
    </xdr:to>
    <xdr:sp macro="" textlink="">
      <xdr:nvSpPr>
        <xdr:cNvPr id="7" name="Rectangle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6723541" y="10265228"/>
          <a:ext cx="6426402" cy="48572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</a:t>
          </a:r>
          <a:r>
            <a:rPr lang="bs-Latn-BA" sz="1100" b="1"/>
            <a:t>prema ukupno</a:t>
          </a:r>
          <a:r>
            <a:rPr lang="bs-Latn-BA" sz="1100" b="1" baseline="0"/>
            <a:t> predviđenim izdacima razvrstanim po </a:t>
          </a:r>
          <a:r>
            <a:rPr lang="en-US" sz="1100" b="1"/>
            <a:t>klasama (A-E)</a:t>
          </a:r>
          <a:r>
            <a:rPr lang="bs-Latn-BA" sz="1100" b="1" baseline="0"/>
            <a:t> i prema finansiranju iz budžeta JLS</a:t>
          </a:r>
          <a:endParaRPr lang="en-US" sz="1100" b="1"/>
        </a:p>
      </xdr:txBody>
    </xdr:sp>
    <xdr:clientData/>
  </xdr:twoCellAnchor>
  <xdr:twoCellAnchor>
    <xdr:from>
      <xdr:col>1</xdr:col>
      <xdr:colOff>0</xdr:colOff>
      <xdr:row>63</xdr:row>
      <xdr:rowOff>21771</xdr:rowOff>
    </xdr:from>
    <xdr:to>
      <xdr:col>7</xdr:col>
      <xdr:colOff>289559</xdr:colOff>
      <xdr:row>66</xdr:row>
      <xdr:rowOff>25329</xdr:rowOff>
    </xdr:to>
    <xdr:sp macro="" textlink="">
      <xdr:nvSpPr>
        <xdr:cNvPr id="10" name="Rectangle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/>
      </xdr:nvSpPr>
      <xdr:spPr>
        <a:xfrm>
          <a:off x="119743" y="14216742"/>
          <a:ext cx="6450873" cy="49341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vrijednosti projekata planiranih iz eksternih izvora,  po godinama i klasama (A-E). </a:t>
          </a:r>
        </a:p>
      </xdr:txBody>
    </xdr:sp>
    <xdr:clientData/>
  </xdr:twoCellAnchor>
  <xdr:twoCellAnchor>
    <xdr:from>
      <xdr:col>7</xdr:col>
      <xdr:colOff>502919</xdr:colOff>
      <xdr:row>63</xdr:row>
      <xdr:rowOff>0</xdr:rowOff>
    </xdr:from>
    <xdr:to>
      <xdr:col>14</xdr:col>
      <xdr:colOff>4354</xdr:colOff>
      <xdr:row>66</xdr:row>
      <xdr:rowOff>10884</xdr:rowOff>
    </xdr:to>
    <xdr:sp macro="" textlink="">
      <xdr:nvSpPr>
        <xdr:cNvPr id="11" name="Rectangle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6783976" y="14194971"/>
          <a:ext cx="6359435" cy="500742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vrijednosti sufinansiranja "eksternih" projekata od strane JLS,  po godinama i klasama (A-E).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11"/>
  <sheetViews>
    <sheetView showGridLines="0" zoomScale="75" zoomScaleNormal="75" workbookViewId="0">
      <selection activeCell="A4" sqref="A4"/>
    </sheetView>
  </sheetViews>
  <sheetFormatPr defaultRowHeight="15" x14ac:dyDescent="0.25"/>
  <cols>
    <col min="1" max="1" width="96.28515625" customWidth="1"/>
  </cols>
  <sheetData>
    <row r="2" spans="1:1" ht="17.45" customHeight="1" x14ac:dyDescent="0.25">
      <c r="A2" s="37" t="s">
        <v>39</v>
      </c>
    </row>
    <row r="3" spans="1:1" x14ac:dyDescent="0.25">
      <c r="A3" s="38" t="s">
        <v>40</v>
      </c>
    </row>
    <row r="4" spans="1:1" ht="88.15" customHeight="1" x14ac:dyDescent="0.25">
      <c r="A4" s="39" t="s">
        <v>77</v>
      </c>
    </row>
    <row r="5" spans="1:1" ht="62.45" customHeight="1" x14ac:dyDescent="0.25">
      <c r="A5" s="40" t="s">
        <v>41</v>
      </c>
    </row>
    <row r="6" spans="1:1" ht="28.15" customHeight="1" x14ac:dyDescent="0.25">
      <c r="A6" s="54" t="s">
        <v>38</v>
      </c>
    </row>
    <row r="7" spans="1:1" x14ac:dyDescent="0.25">
      <c r="A7" s="53" t="s">
        <v>67</v>
      </c>
    </row>
    <row r="8" spans="1:1" ht="59.45" customHeight="1" x14ac:dyDescent="0.25">
      <c r="A8" s="40" t="s">
        <v>56</v>
      </c>
    </row>
    <row r="9" spans="1:1" ht="66.599999999999994" customHeight="1" x14ac:dyDescent="0.25">
      <c r="A9" s="41" t="s">
        <v>57</v>
      </c>
    </row>
    <row r="10" spans="1:1" x14ac:dyDescent="0.25">
      <c r="A10" s="53" t="s">
        <v>66</v>
      </c>
    </row>
    <row r="11" spans="1:1" ht="31.5" x14ac:dyDescent="0.25">
      <c r="A11" s="62" t="s">
        <v>65</v>
      </c>
    </row>
  </sheetData>
  <sheetProtection algorithmName="SHA-512" hashValue="sC2Cp2B51b0Rrsf12r7IakFEQR3Th3LIc7UamnXOkPOxZBO1l0xl6N+6GFLmr5/ySvXwcTa79AyxplPD7O8iVg==" saltValue="00uJqiAzXQJuqkSZDnUMf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B153"/>
  <sheetViews>
    <sheetView zoomScale="90" zoomScaleNormal="90" workbookViewId="0">
      <pane xSplit="3" ySplit="5" topLeftCell="P36" activePane="bottomRight" state="frozen"/>
      <selection pane="topRight" activeCell="D1" sqref="D1"/>
      <selection pane="bottomLeft" activeCell="A6" sqref="A6"/>
      <selection pane="bottomRight" activeCell="D38" sqref="D38"/>
    </sheetView>
  </sheetViews>
  <sheetFormatPr defaultColWidth="9.140625" defaultRowHeight="12" outlineLevelCol="1" x14ac:dyDescent="0.2"/>
  <cols>
    <col min="1" max="1" width="8.42578125" style="4" customWidth="1"/>
    <col min="2" max="2" width="39.28515625" style="1" customWidth="1"/>
    <col min="3" max="3" width="32.85546875" style="3" customWidth="1"/>
    <col min="4" max="4" width="14.28515625" style="3" customWidth="1"/>
    <col min="5" max="5" width="13.140625" style="1" customWidth="1"/>
    <col min="6" max="6" width="10.42578125" style="2" customWidth="1"/>
    <col min="7" max="8" width="10.42578125" style="1" customWidth="1"/>
    <col min="9" max="9" width="10.42578125" style="2" customWidth="1"/>
    <col min="10" max="17" width="10.42578125" style="1" customWidth="1" outlineLevel="1"/>
    <col min="18" max="18" width="11.7109375" style="1" customWidth="1"/>
    <col min="19" max="20" width="10.42578125" style="1" customWidth="1"/>
    <col min="21" max="21" width="13" style="1" customWidth="1"/>
    <col min="22" max="22" width="14.85546875" style="1" customWidth="1"/>
    <col min="23" max="23" width="14.28515625" style="1" customWidth="1"/>
    <col min="24" max="24" width="14.7109375" style="1" customWidth="1"/>
    <col min="25" max="25" width="9.7109375" style="1" customWidth="1"/>
    <col min="26" max="26" width="6.7109375" style="1" customWidth="1"/>
    <col min="27" max="16384" width="9.140625" style="1"/>
  </cols>
  <sheetData>
    <row r="1" spans="1:54" ht="34.9" customHeight="1" x14ac:dyDescent="0.2">
      <c r="A1" s="55" t="s">
        <v>93</v>
      </c>
      <c r="B1" s="35"/>
      <c r="C1" s="35"/>
      <c r="D1" s="118" t="s">
        <v>134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54" ht="21.6" customHeight="1" x14ac:dyDescent="0.2">
      <c r="A2" s="112" t="s">
        <v>46</v>
      </c>
      <c r="B2" s="113" t="s">
        <v>44</v>
      </c>
      <c r="C2" s="114" t="s">
        <v>45</v>
      </c>
      <c r="D2" s="115" t="s">
        <v>7</v>
      </c>
      <c r="E2" s="108" t="s">
        <v>8</v>
      </c>
      <c r="F2" s="116" t="s">
        <v>35</v>
      </c>
      <c r="G2" s="116"/>
      <c r="H2" s="116"/>
      <c r="I2" s="116"/>
      <c r="J2" s="109" t="s">
        <v>0</v>
      </c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6" t="s">
        <v>9</v>
      </c>
      <c r="W2" s="106" t="s">
        <v>78</v>
      </c>
      <c r="X2" s="106" t="s">
        <v>79</v>
      </c>
      <c r="Y2" s="107" t="s">
        <v>47</v>
      </c>
      <c r="Z2" s="107" t="s">
        <v>10</v>
      </c>
    </row>
    <row r="3" spans="1:54" ht="19.149999999999999" customHeight="1" x14ac:dyDescent="0.2">
      <c r="A3" s="112"/>
      <c r="B3" s="113"/>
      <c r="C3" s="114"/>
      <c r="D3" s="115"/>
      <c r="E3" s="108"/>
      <c r="F3" s="117" t="s">
        <v>18</v>
      </c>
      <c r="G3" s="117"/>
      <c r="H3" s="117"/>
      <c r="I3" s="117"/>
      <c r="J3" s="108" t="s">
        <v>43</v>
      </c>
      <c r="K3" s="108"/>
      <c r="L3" s="108"/>
      <c r="M3" s="108"/>
      <c r="N3" s="108"/>
      <c r="O3" s="108"/>
      <c r="P3" s="108"/>
      <c r="Q3" s="108"/>
      <c r="R3" s="108" t="s">
        <v>29</v>
      </c>
      <c r="S3" s="108"/>
      <c r="T3" s="108"/>
      <c r="U3" s="108"/>
      <c r="V3" s="106"/>
      <c r="W3" s="106"/>
      <c r="X3" s="106"/>
      <c r="Y3" s="107"/>
      <c r="Z3" s="107"/>
    </row>
    <row r="4" spans="1:54" ht="17.45" customHeight="1" x14ac:dyDescent="0.2">
      <c r="A4" s="112"/>
      <c r="B4" s="113"/>
      <c r="C4" s="114"/>
      <c r="D4" s="115"/>
      <c r="E4" s="108"/>
      <c r="F4" s="111" t="s">
        <v>1</v>
      </c>
      <c r="G4" s="111" t="s">
        <v>2</v>
      </c>
      <c r="H4" s="111" t="s">
        <v>3</v>
      </c>
      <c r="I4" s="111" t="s">
        <v>4</v>
      </c>
      <c r="J4" s="105" t="s">
        <v>5</v>
      </c>
      <c r="K4" s="105" t="s">
        <v>23</v>
      </c>
      <c r="L4" s="105" t="s">
        <v>24</v>
      </c>
      <c r="M4" s="105" t="s">
        <v>25</v>
      </c>
      <c r="N4" s="105" t="s">
        <v>26</v>
      </c>
      <c r="O4" s="105" t="s">
        <v>27</v>
      </c>
      <c r="P4" s="105" t="s">
        <v>28</v>
      </c>
      <c r="Q4" s="105" t="s">
        <v>6</v>
      </c>
      <c r="R4" s="119" t="s">
        <v>1</v>
      </c>
      <c r="S4" s="119" t="s">
        <v>2</v>
      </c>
      <c r="T4" s="119" t="s">
        <v>3</v>
      </c>
      <c r="U4" s="119" t="s">
        <v>4</v>
      </c>
      <c r="V4" s="106"/>
      <c r="W4" s="106"/>
      <c r="X4" s="106"/>
      <c r="Y4" s="107"/>
      <c r="Z4" s="107"/>
    </row>
    <row r="5" spans="1:54" ht="31.5" customHeight="1" x14ac:dyDescent="0.2">
      <c r="A5" s="112"/>
      <c r="B5" s="113"/>
      <c r="C5" s="114"/>
      <c r="D5" s="115"/>
      <c r="E5" s="108"/>
      <c r="F5" s="111"/>
      <c r="G5" s="111"/>
      <c r="H5" s="111"/>
      <c r="I5" s="111"/>
      <c r="J5" s="105"/>
      <c r="K5" s="105"/>
      <c r="L5" s="105"/>
      <c r="M5" s="105"/>
      <c r="N5" s="105"/>
      <c r="O5" s="105"/>
      <c r="P5" s="105"/>
      <c r="Q5" s="105"/>
      <c r="R5" s="119"/>
      <c r="S5" s="119"/>
      <c r="T5" s="119"/>
      <c r="U5" s="119"/>
      <c r="V5" s="106"/>
      <c r="W5" s="106"/>
      <c r="X5" s="106"/>
      <c r="Y5" s="107"/>
      <c r="Z5" s="107"/>
    </row>
    <row r="6" spans="1:54" s="26" customFormat="1" ht="16.149999999999999" customHeight="1" x14ac:dyDescent="0.2">
      <c r="A6" s="27">
        <v>1</v>
      </c>
      <c r="B6" s="27">
        <v>2</v>
      </c>
      <c r="C6" s="27">
        <v>3</v>
      </c>
      <c r="D6" s="27">
        <v>4</v>
      </c>
      <c r="E6" s="27" t="s">
        <v>30</v>
      </c>
      <c r="F6" s="27">
        <v>6</v>
      </c>
      <c r="G6" s="27">
        <v>7</v>
      </c>
      <c r="H6" s="27">
        <v>8</v>
      </c>
      <c r="I6" s="27" t="s">
        <v>31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  <c r="Q6" s="27">
        <v>17</v>
      </c>
      <c r="R6" s="27" t="s">
        <v>42</v>
      </c>
      <c r="S6" s="27">
        <v>19</v>
      </c>
      <c r="T6" s="27">
        <v>20</v>
      </c>
      <c r="U6" s="27" t="s">
        <v>32</v>
      </c>
      <c r="V6" s="27">
        <v>22</v>
      </c>
      <c r="W6" s="27">
        <v>23</v>
      </c>
      <c r="X6" s="27">
        <v>24</v>
      </c>
      <c r="Y6" s="27">
        <v>25</v>
      </c>
      <c r="Z6" s="27">
        <v>26</v>
      </c>
    </row>
    <row r="7" spans="1:54" ht="36.75" customHeight="1" x14ac:dyDescent="0.2">
      <c r="A7" s="56" t="s">
        <v>83</v>
      </c>
      <c r="B7" s="91" t="s">
        <v>135</v>
      </c>
      <c r="C7" s="86" t="s">
        <v>102</v>
      </c>
      <c r="D7" s="59">
        <v>50000</v>
      </c>
      <c r="E7" s="61">
        <f t="shared" ref="E7:E36" si="0">SUM(I7+U7)</f>
        <v>33332.666666666664</v>
      </c>
      <c r="F7" s="78"/>
      <c r="G7" s="96">
        <v>3333</v>
      </c>
      <c r="H7" s="59">
        <v>3333.333333333333</v>
      </c>
      <c r="I7" s="60">
        <f t="shared" ref="I7:I37" si="1">SUM(F7:H7)</f>
        <v>6666.333333333333</v>
      </c>
      <c r="J7" s="59"/>
      <c r="K7" s="59"/>
      <c r="L7" s="59"/>
      <c r="M7" s="59"/>
      <c r="N7" s="59"/>
      <c r="O7" s="59"/>
      <c r="P7" s="59"/>
      <c r="Q7" s="59"/>
      <c r="R7" s="60">
        <f t="shared" ref="R7:R36" si="2">SUM(J7:Q7)</f>
        <v>0</v>
      </c>
      <c r="S7" s="59">
        <v>13333</v>
      </c>
      <c r="T7" s="59">
        <v>13333.333333333332</v>
      </c>
      <c r="U7" s="60">
        <f t="shared" ref="U7:U36" si="3">SUM(R7:T7)</f>
        <v>26666.333333333332</v>
      </c>
      <c r="V7" s="57" t="s">
        <v>92</v>
      </c>
      <c r="W7" s="81">
        <v>415000</v>
      </c>
      <c r="X7" s="84" t="s">
        <v>96</v>
      </c>
      <c r="Y7" s="58" t="s">
        <v>159</v>
      </c>
      <c r="Z7" s="63" t="s">
        <v>11</v>
      </c>
    </row>
    <row r="8" spans="1:54" ht="46.5" customHeight="1" x14ac:dyDescent="0.2">
      <c r="A8" s="56" t="s">
        <v>83</v>
      </c>
      <c r="B8" s="91" t="s">
        <v>136</v>
      </c>
      <c r="C8" s="86" t="s">
        <v>103</v>
      </c>
      <c r="D8" s="59">
        <v>30000</v>
      </c>
      <c r="E8" s="61">
        <f t="shared" si="0"/>
        <v>30000</v>
      </c>
      <c r="F8" s="78"/>
      <c r="G8" s="96">
        <v>15000</v>
      </c>
      <c r="H8" s="59"/>
      <c r="I8" s="60">
        <f t="shared" si="1"/>
        <v>15000</v>
      </c>
      <c r="J8" s="59"/>
      <c r="K8" s="59"/>
      <c r="L8" s="59"/>
      <c r="M8" s="59"/>
      <c r="N8" s="59"/>
      <c r="O8" s="59"/>
      <c r="P8" s="59"/>
      <c r="Q8" s="59"/>
      <c r="R8" s="60">
        <f t="shared" si="2"/>
        <v>0</v>
      </c>
      <c r="S8" s="59">
        <v>15000</v>
      </c>
      <c r="T8" s="59"/>
      <c r="U8" s="60">
        <f t="shared" si="3"/>
        <v>15000</v>
      </c>
      <c r="V8" s="57" t="s">
        <v>92</v>
      </c>
      <c r="W8" s="82">
        <v>412793</v>
      </c>
      <c r="X8" s="84" t="s">
        <v>96</v>
      </c>
      <c r="Y8" s="58" t="s">
        <v>159</v>
      </c>
      <c r="Z8" s="63" t="s">
        <v>11</v>
      </c>
    </row>
    <row r="9" spans="1:54" ht="82.5" customHeight="1" x14ac:dyDescent="0.2">
      <c r="A9" s="56" t="s">
        <v>83</v>
      </c>
      <c r="B9" s="91" t="s">
        <v>137</v>
      </c>
      <c r="C9" s="86" t="s">
        <v>116</v>
      </c>
      <c r="D9" s="59">
        <v>30000</v>
      </c>
      <c r="E9" s="61">
        <f>SUM(I9+U9)</f>
        <v>30000</v>
      </c>
      <c r="F9" s="85"/>
      <c r="G9" s="96">
        <v>7500</v>
      </c>
      <c r="H9" s="59">
        <v>7500</v>
      </c>
      <c r="I9" s="60">
        <f t="shared" si="1"/>
        <v>15000</v>
      </c>
      <c r="J9" s="59"/>
      <c r="K9" s="59"/>
      <c r="L9" s="59"/>
      <c r="M9" s="59"/>
      <c r="N9" s="59"/>
      <c r="O9" s="59"/>
      <c r="P9" s="59"/>
      <c r="Q9" s="59"/>
      <c r="R9" s="60">
        <f t="shared" si="2"/>
        <v>0</v>
      </c>
      <c r="S9" s="59">
        <v>7500</v>
      </c>
      <c r="T9" s="59">
        <v>7500</v>
      </c>
      <c r="U9" s="60">
        <f t="shared" si="3"/>
        <v>15000</v>
      </c>
      <c r="V9" s="57" t="s">
        <v>92</v>
      </c>
      <c r="W9" s="82">
        <v>415000</v>
      </c>
      <c r="X9" s="84" t="s">
        <v>96</v>
      </c>
      <c r="Y9" s="58" t="s">
        <v>159</v>
      </c>
      <c r="Z9" s="63" t="s">
        <v>11</v>
      </c>
    </row>
    <row r="10" spans="1:54" ht="96" customHeight="1" x14ac:dyDescent="0.2">
      <c r="A10" s="56" t="s">
        <v>83</v>
      </c>
      <c r="B10" s="91" t="s">
        <v>138</v>
      </c>
      <c r="C10" s="86" t="s">
        <v>117</v>
      </c>
      <c r="D10" s="59">
        <v>300000</v>
      </c>
      <c r="E10" s="61">
        <f t="shared" si="0"/>
        <v>200000</v>
      </c>
      <c r="F10" s="85"/>
      <c r="G10" s="96">
        <v>30000</v>
      </c>
      <c r="H10" s="59">
        <v>30000</v>
      </c>
      <c r="I10" s="60">
        <f t="shared" si="1"/>
        <v>60000</v>
      </c>
      <c r="J10" s="59"/>
      <c r="K10" s="59"/>
      <c r="L10" s="59"/>
      <c r="M10" s="59"/>
      <c r="N10" s="59"/>
      <c r="O10" s="59"/>
      <c r="P10" s="59"/>
      <c r="Q10" s="59"/>
      <c r="R10" s="60">
        <f t="shared" si="2"/>
        <v>0</v>
      </c>
      <c r="S10" s="59">
        <v>70000</v>
      </c>
      <c r="T10" s="59">
        <v>70000</v>
      </c>
      <c r="U10" s="60">
        <f t="shared" si="3"/>
        <v>140000</v>
      </c>
      <c r="V10" s="57" t="s">
        <v>92</v>
      </c>
      <c r="W10" s="82">
        <v>415000</v>
      </c>
      <c r="X10" s="84" t="s">
        <v>96</v>
      </c>
      <c r="Y10" s="58" t="s">
        <v>159</v>
      </c>
      <c r="Z10" s="63" t="s">
        <v>11</v>
      </c>
      <c r="AZ10" s="2"/>
      <c r="BA10" s="2"/>
      <c r="BB10" s="2"/>
    </row>
    <row r="11" spans="1:54" ht="73.900000000000006" customHeight="1" x14ac:dyDescent="0.2">
      <c r="A11" s="56" t="s">
        <v>83</v>
      </c>
      <c r="B11" s="91" t="s">
        <v>154</v>
      </c>
      <c r="C11" s="86" t="s">
        <v>155</v>
      </c>
      <c r="D11" s="59">
        <v>200000</v>
      </c>
      <c r="E11" s="61">
        <f t="shared" si="0"/>
        <v>200000</v>
      </c>
      <c r="F11" s="85">
        <v>10000</v>
      </c>
      <c r="G11" s="96">
        <v>50000</v>
      </c>
      <c r="H11" s="59">
        <v>50000</v>
      </c>
      <c r="I11" s="60">
        <f t="shared" si="1"/>
        <v>110000</v>
      </c>
      <c r="J11" s="59"/>
      <c r="K11" s="59"/>
      <c r="L11" s="59"/>
      <c r="M11" s="59"/>
      <c r="N11" s="59">
        <v>45000</v>
      </c>
      <c r="O11" s="59"/>
      <c r="P11" s="59"/>
      <c r="Q11" s="59"/>
      <c r="R11" s="60">
        <f t="shared" si="2"/>
        <v>45000</v>
      </c>
      <c r="S11" s="59">
        <v>45000</v>
      </c>
      <c r="T11" s="59"/>
      <c r="U11" s="60">
        <f t="shared" si="3"/>
        <v>90000</v>
      </c>
      <c r="V11" s="57" t="s">
        <v>92</v>
      </c>
      <c r="W11" s="82">
        <v>415000</v>
      </c>
      <c r="X11" s="84" t="s">
        <v>96</v>
      </c>
      <c r="Y11" s="58" t="s">
        <v>156</v>
      </c>
      <c r="Z11" s="63" t="s">
        <v>11</v>
      </c>
      <c r="AZ11" s="2"/>
      <c r="BA11" s="2"/>
      <c r="BB11" s="2"/>
    </row>
    <row r="12" spans="1:54" ht="57.75" customHeight="1" x14ac:dyDescent="0.2">
      <c r="A12" s="52" t="s">
        <v>84</v>
      </c>
      <c r="B12" s="91" t="s">
        <v>139</v>
      </c>
      <c r="C12" s="86" t="s">
        <v>118</v>
      </c>
      <c r="D12" s="59">
        <v>50000</v>
      </c>
      <c r="E12" s="61">
        <f t="shared" si="0"/>
        <v>46500</v>
      </c>
      <c r="F12" s="59"/>
      <c r="G12" s="96">
        <v>16500</v>
      </c>
      <c r="I12" s="60">
        <f>SUM(F12:G12)</f>
        <v>16500</v>
      </c>
      <c r="J12" s="59"/>
      <c r="K12" s="59"/>
      <c r="L12" s="59"/>
      <c r="M12" s="59"/>
      <c r="N12" s="59"/>
      <c r="O12" s="59"/>
      <c r="P12" s="59"/>
      <c r="Q12" s="59"/>
      <c r="R12" s="60">
        <f t="shared" si="2"/>
        <v>0</v>
      </c>
      <c r="S12" s="59">
        <v>30000</v>
      </c>
      <c r="T12" s="59">
        <v>0</v>
      </c>
      <c r="U12" s="60">
        <f>SUM(R12:T12)</f>
        <v>30000</v>
      </c>
      <c r="V12" s="57" t="s">
        <v>92</v>
      </c>
      <c r="W12" s="82" t="s">
        <v>95</v>
      </c>
      <c r="X12" s="84" t="s">
        <v>96</v>
      </c>
      <c r="Y12" s="58">
        <v>2018</v>
      </c>
      <c r="Z12" s="63" t="s">
        <v>11</v>
      </c>
      <c r="AZ12" s="2"/>
      <c r="BA12" s="2"/>
      <c r="BB12" s="2"/>
    </row>
    <row r="13" spans="1:54" ht="38.25" customHeight="1" x14ac:dyDescent="0.2">
      <c r="A13" s="95" t="s">
        <v>84</v>
      </c>
      <c r="B13" s="91" t="s">
        <v>163</v>
      </c>
      <c r="C13" s="86" t="s">
        <v>164</v>
      </c>
      <c r="D13" s="59">
        <v>448000</v>
      </c>
      <c r="E13" s="61">
        <f t="shared" si="0"/>
        <v>300000</v>
      </c>
      <c r="F13" s="85">
        <v>100000</v>
      </c>
      <c r="G13" s="96">
        <v>100000</v>
      </c>
      <c r="H13" s="59">
        <v>100000</v>
      </c>
      <c r="I13" s="60">
        <f t="shared" ref="I13" si="4">SUM(F13:H13)</f>
        <v>300000</v>
      </c>
      <c r="J13" s="59"/>
      <c r="K13" s="59"/>
      <c r="L13" s="59"/>
      <c r="M13" s="59"/>
      <c r="N13" s="59"/>
      <c r="O13" s="59"/>
      <c r="P13" s="59"/>
      <c r="Q13" s="59"/>
      <c r="R13" s="60">
        <f t="shared" si="2"/>
        <v>0</v>
      </c>
      <c r="S13" s="59"/>
      <c r="T13" s="59"/>
      <c r="U13" s="60">
        <f t="shared" ref="U13" si="5">SUM(R13:T13)</f>
        <v>0</v>
      </c>
      <c r="V13" s="57" t="s">
        <v>92</v>
      </c>
      <c r="W13" s="82" t="s">
        <v>125</v>
      </c>
      <c r="X13" s="84" t="s">
        <v>96</v>
      </c>
      <c r="Y13" s="58" t="s">
        <v>126</v>
      </c>
      <c r="Z13" s="63" t="s">
        <v>11</v>
      </c>
      <c r="AZ13" s="2"/>
      <c r="BA13" s="2"/>
      <c r="BB13" s="2"/>
    </row>
    <row r="14" spans="1:54" ht="57" customHeight="1" x14ac:dyDescent="0.2">
      <c r="A14" s="95" t="s">
        <v>84</v>
      </c>
      <c r="B14" s="91" t="s">
        <v>140</v>
      </c>
      <c r="C14" s="87" t="s">
        <v>119</v>
      </c>
      <c r="D14" s="59">
        <v>100000</v>
      </c>
      <c r="E14" s="61">
        <f t="shared" si="0"/>
        <v>100000</v>
      </c>
      <c r="F14" s="85"/>
      <c r="G14" s="96">
        <v>5000</v>
      </c>
      <c r="H14" s="59">
        <v>5000</v>
      </c>
      <c r="I14" s="60">
        <f t="shared" si="1"/>
        <v>10000</v>
      </c>
      <c r="J14" s="59"/>
      <c r="K14" s="59"/>
      <c r="L14" s="59"/>
      <c r="M14" s="59"/>
      <c r="N14" s="59"/>
      <c r="O14" s="59"/>
      <c r="P14" s="59"/>
      <c r="Q14" s="59"/>
      <c r="R14" s="60">
        <f t="shared" si="2"/>
        <v>0</v>
      </c>
      <c r="S14" s="59">
        <v>45000</v>
      </c>
      <c r="T14" s="59">
        <v>45000</v>
      </c>
      <c r="U14" s="60">
        <f t="shared" si="3"/>
        <v>90000</v>
      </c>
      <c r="V14" s="57" t="s">
        <v>92</v>
      </c>
      <c r="W14" s="82">
        <v>415000</v>
      </c>
      <c r="X14" s="84" t="s">
        <v>96</v>
      </c>
      <c r="Y14" s="58" t="s">
        <v>159</v>
      </c>
      <c r="Z14" s="63" t="s">
        <v>11</v>
      </c>
      <c r="AZ14" s="2"/>
      <c r="BA14" s="2"/>
      <c r="BB14" s="2"/>
    </row>
    <row r="15" spans="1:54" ht="50.25" customHeight="1" x14ac:dyDescent="0.2">
      <c r="A15" s="95" t="s">
        <v>84</v>
      </c>
      <c r="B15" s="91" t="s">
        <v>141</v>
      </c>
      <c r="C15" s="88" t="s">
        <v>104</v>
      </c>
      <c r="D15" s="59">
        <v>20000</v>
      </c>
      <c r="E15" s="61">
        <f t="shared" si="0"/>
        <v>20000</v>
      </c>
      <c r="F15" s="85"/>
      <c r="G15" s="96">
        <v>2500</v>
      </c>
      <c r="H15" s="59">
        <v>2500</v>
      </c>
      <c r="I15" s="60">
        <f t="shared" si="1"/>
        <v>5000</v>
      </c>
      <c r="J15" s="59"/>
      <c r="K15" s="59"/>
      <c r="L15" s="59"/>
      <c r="M15" s="59"/>
      <c r="N15" s="59"/>
      <c r="O15" s="59"/>
      <c r="P15" s="59"/>
      <c r="Q15" s="59"/>
      <c r="R15" s="60">
        <f t="shared" si="2"/>
        <v>0</v>
      </c>
      <c r="S15" s="59">
        <v>7500</v>
      </c>
      <c r="T15" s="59">
        <v>7500</v>
      </c>
      <c r="U15" s="60">
        <f t="shared" si="3"/>
        <v>15000</v>
      </c>
      <c r="V15" s="57" t="s">
        <v>92</v>
      </c>
      <c r="W15" s="82">
        <v>415000</v>
      </c>
      <c r="X15" s="84" t="s">
        <v>96</v>
      </c>
      <c r="Y15" s="58" t="s">
        <v>159</v>
      </c>
      <c r="Z15" s="63" t="s">
        <v>11</v>
      </c>
      <c r="AZ15" s="2"/>
      <c r="BA15" s="2"/>
      <c r="BB15" s="2"/>
    </row>
    <row r="16" spans="1:54" ht="38.25" customHeight="1" x14ac:dyDescent="0.2">
      <c r="A16" s="95" t="s">
        <v>85</v>
      </c>
      <c r="B16" s="91" t="s">
        <v>142</v>
      </c>
      <c r="C16" s="89" t="s">
        <v>105</v>
      </c>
      <c r="D16" s="59">
        <v>50000</v>
      </c>
      <c r="E16" s="61">
        <f t="shared" si="0"/>
        <v>50000</v>
      </c>
      <c r="F16" s="85"/>
      <c r="G16" s="96">
        <v>17500</v>
      </c>
      <c r="H16" s="59">
        <v>17500</v>
      </c>
      <c r="I16" s="60">
        <f t="shared" si="1"/>
        <v>35000</v>
      </c>
      <c r="J16" s="59"/>
      <c r="K16" s="59"/>
      <c r="L16" s="59"/>
      <c r="M16" s="59"/>
      <c r="N16" s="59"/>
      <c r="O16" s="59"/>
      <c r="P16" s="59"/>
      <c r="Q16" s="59"/>
      <c r="R16" s="60">
        <f t="shared" si="2"/>
        <v>0</v>
      </c>
      <c r="S16" s="59">
        <v>7500</v>
      </c>
      <c r="T16" s="59">
        <v>7500</v>
      </c>
      <c r="U16" s="60">
        <f t="shared" si="3"/>
        <v>15000</v>
      </c>
      <c r="V16" s="57" t="s">
        <v>92</v>
      </c>
      <c r="W16" s="79">
        <v>511200</v>
      </c>
      <c r="X16" s="84" t="s">
        <v>96</v>
      </c>
      <c r="Y16" s="58" t="s">
        <v>159</v>
      </c>
      <c r="Z16" s="63" t="s">
        <v>11</v>
      </c>
      <c r="AZ16" s="2"/>
      <c r="BA16" s="2"/>
      <c r="BB16" s="2"/>
    </row>
    <row r="17" spans="1:54" ht="30" customHeight="1" x14ac:dyDescent="0.2">
      <c r="A17" s="95" t="s">
        <v>85</v>
      </c>
      <c r="B17" s="91" t="s">
        <v>97</v>
      </c>
      <c r="C17" s="86" t="s">
        <v>106</v>
      </c>
      <c r="D17" s="59">
        <v>100000</v>
      </c>
      <c r="E17" s="61">
        <f t="shared" si="0"/>
        <v>100000</v>
      </c>
      <c r="F17" s="85">
        <v>5000</v>
      </c>
      <c r="G17" s="96">
        <v>5000</v>
      </c>
      <c r="H17" s="59"/>
      <c r="I17" s="60">
        <f t="shared" si="1"/>
        <v>10000</v>
      </c>
      <c r="J17" s="59"/>
      <c r="K17" s="59"/>
      <c r="L17" s="59"/>
      <c r="M17" s="59"/>
      <c r="N17" s="59"/>
      <c r="O17" s="59"/>
      <c r="P17" s="59">
        <v>20000</v>
      </c>
      <c r="Q17" s="59"/>
      <c r="R17" s="60">
        <f t="shared" si="2"/>
        <v>20000</v>
      </c>
      <c r="S17" s="59">
        <v>35000</v>
      </c>
      <c r="T17" s="59">
        <v>35000</v>
      </c>
      <c r="U17" s="60">
        <f t="shared" si="3"/>
        <v>90000</v>
      </c>
      <c r="V17" s="57" t="s">
        <v>92</v>
      </c>
      <c r="W17" s="80">
        <v>511100</v>
      </c>
      <c r="X17" s="84" t="s">
        <v>96</v>
      </c>
      <c r="Y17" s="58" t="s">
        <v>128</v>
      </c>
      <c r="Z17" s="63" t="s">
        <v>11</v>
      </c>
      <c r="AZ17" s="2"/>
      <c r="BA17" s="2"/>
      <c r="BB17" s="2"/>
    </row>
    <row r="18" spans="1:54" ht="35.25" customHeight="1" x14ac:dyDescent="0.2">
      <c r="A18" s="95" t="s">
        <v>85</v>
      </c>
      <c r="B18" s="92" t="s">
        <v>98</v>
      </c>
      <c r="C18" s="86" t="s">
        <v>120</v>
      </c>
      <c r="D18" s="59">
        <v>15000</v>
      </c>
      <c r="E18" s="61">
        <f t="shared" si="0"/>
        <v>15000</v>
      </c>
      <c r="F18" s="85">
        <v>1500</v>
      </c>
      <c r="G18" s="96">
        <v>1500</v>
      </c>
      <c r="H18" s="59">
        <v>1500</v>
      </c>
      <c r="I18" s="60">
        <f t="shared" si="1"/>
        <v>4500</v>
      </c>
      <c r="J18" s="59"/>
      <c r="K18" s="59"/>
      <c r="L18" s="59"/>
      <c r="M18" s="59"/>
      <c r="N18" s="59"/>
      <c r="O18" s="59"/>
      <c r="P18" s="59">
        <v>3500</v>
      </c>
      <c r="Q18" s="59"/>
      <c r="R18" s="60">
        <f t="shared" si="2"/>
        <v>3500</v>
      </c>
      <c r="S18" s="59">
        <v>3500</v>
      </c>
      <c r="T18" s="59">
        <v>3500</v>
      </c>
      <c r="U18" s="60">
        <f t="shared" si="3"/>
        <v>10500</v>
      </c>
      <c r="V18" s="57" t="s">
        <v>92</v>
      </c>
      <c r="W18" s="82">
        <v>511300</v>
      </c>
      <c r="X18" s="84" t="s">
        <v>96</v>
      </c>
      <c r="Y18" s="58" t="s">
        <v>128</v>
      </c>
      <c r="Z18" s="63" t="s">
        <v>11</v>
      </c>
      <c r="AZ18" s="2"/>
      <c r="BA18" s="2"/>
      <c r="BB18" s="2"/>
    </row>
    <row r="19" spans="1:54" ht="46.5" customHeight="1" x14ac:dyDescent="0.2">
      <c r="A19" s="95" t="s">
        <v>85</v>
      </c>
      <c r="B19" s="91" t="s">
        <v>129</v>
      </c>
      <c r="C19" s="90" t="s">
        <v>107</v>
      </c>
      <c r="D19" s="59">
        <v>70000</v>
      </c>
      <c r="E19" s="61">
        <f t="shared" si="0"/>
        <v>70000.333333333328</v>
      </c>
      <c r="F19" s="85">
        <v>23334</v>
      </c>
      <c r="G19" s="96">
        <v>23333</v>
      </c>
      <c r="H19" s="59">
        <v>23333.333333333332</v>
      </c>
      <c r="I19" s="60">
        <f t="shared" si="1"/>
        <v>70000.333333333328</v>
      </c>
      <c r="J19" s="59"/>
      <c r="K19" s="59"/>
      <c r="L19" s="59"/>
      <c r="M19" s="59"/>
      <c r="N19" s="59"/>
      <c r="O19" s="59"/>
      <c r="P19" s="59"/>
      <c r="Q19" s="59"/>
      <c r="R19" s="60">
        <f t="shared" si="2"/>
        <v>0</v>
      </c>
      <c r="S19" s="59"/>
      <c r="T19" s="59">
        <v>0</v>
      </c>
      <c r="U19" s="60">
        <f t="shared" si="3"/>
        <v>0</v>
      </c>
      <c r="V19" s="57" t="s">
        <v>92</v>
      </c>
      <c r="W19" s="83">
        <v>511200</v>
      </c>
      <c r="X19" s="84" t="s">
        <v>96</v>
      </c>
      <c r="Y19" s="58" t="s">
        <v>156</v>
      </c>
      <c r="Z19" s="63" t="s">
        <v>11</v>
      </c>
      <c r="AZ19" s="2"/>
      <c r="BA19" s="2"/>
      <c r="BB19" s="2"/>
    </row>
    <row r="20" spans="1:54" ht="65.45" customHeight="1" x14ac:dyDescent="0.2">
      <c r="A20" s="95" t="s">
        <v>85</v>
      </c>
      <c r="B20" s="91" t="s">
        <v>160</v>
      </c>
      <c r="C20" s="90" t="s">
        <v>161</v>
      </c>
      <c r="D20" s="59">
        <v>2000000</v>
      </c>
      <c r="E20" s="61">
        <f t="shared" si="0"/>
        <v>850000</v>
      </c>
      <c r="F20" s="85">
        <v>350000</v>
      </c>
      <c r="G20" s="96">
        <v>100000</v>
      </c>
      <c r="H20" s="59">
        <v>100000</v>
      </c>
      <c r="I20" s="60">
        <f t="shared" si="1"/>
        <v>550000</v>
      </c>
      <c r="J20" s="59"/>
      <c r="K20" s="59"/>
      <c r="L20" s="59">
        <v>100000</v>
      </c>
      <c r="M20" s="59"/>
      <c r="N20" s="59"/>
      <c r="O20" s="59"/>
      <c r="P20" s="59"/>
      <c r="Q20" s="59"/>
      <c r="R20" s="60">
        <f t="shared" si="2"/>
        <v>100000</v>
      </c>
      <c r="S20" s="59">
        <v>100000</v>
      </c>
      <c r="T20" s="59">
        <v>100000</v>
      </c>
      <c r="U20" s="60">
        <f t="shared" si="3"/>
        <v>300000</v>
      </c>
      <c r="V20" s="57" t="s">
        <v>92</v>
      </c>
      <c r="W20" s="83">
        <v>511200</v>
      </c>
      <c r="X20" s="84" t="s">
        <v>96</v>
      </c>
      <c r="Y20" s="58" t="s">
        <v>162</v>
      </c>
      <c r="Z20" s="63" t="s">
        <v>11</v>
      </c>
      <c r="AZ20" s="2"/>
      <c r="BA20" s="2"/>
      <c r="BB20" s="2"/>
    </row>
    <row r="21" spans="1:54" ht="60" customHeight="1" x14ac:dyDescent="0.2">
      <c r="A21" s="95" t="s">
        <v>86</v>
      </c>
      <c r="B21" s="91" t="s">
        <v>130</v>
      </c>
      <c r="C21" s="88" t="s">
        <v>121</v>
      </c>
      <c r="D21" s="59">
        <v>550000</v>
      </c>
      <c r="E21" s="61">
        <f t="shared" si="0"/>
        <v>550000</v>
      </c>
      <c r="F21" s="85"/>
      <c r="G21" s="97"/>
      <c r="H21" s="59">
        <v>100000</v>
      </c>
      <c r="I21" s="60">
        <f t="shared" si="1"/>
        <v>100000</v>
      </c>
      <c r="J21" s="59"/>
      <c r="K21" s="59"/>
      <c r="L21" s="59"/>
      <c r="M21" s="59"/>
      <c r="N21" s="59"/>
      <c r="O21" s="59"/>
      <c r="P21" s="59"/>
      <c r="Q21" s="59"/>
      <c r="R21" s="60">
        <f t="shared" si="2"/>
        <v>0</v>
      </c>
      <c r="S21" s="59"/>
      <c r="T21" s="59">
        <v>450000</v>
      </c>
      <c r="U21" s="60">
        <f t="shared" si="3"/>
        <v>450000</v>
      </c>
      <c r="V21" s="57" t="s">
        <v>92</v>
      </c>
      <c r="W21" s="84">
        <v>511200</v>
      </c>
      <c r="X21" s="84" t="s">
        <v>96</v>
      </c>
      <c r="Y21" s="58" t="s">
        <v>158</v>
      </c>
      <c r="Z21" s="63" t="s">
        <v>75</v>
      </c>
      <c r="AZ21" s="2"/>
      <c r="BA21" s="2"/>
      <c r="BB21" s="2"/>
    </row>
    <row r="22" spans="1:54" ht="26.25" customHeight="1" x14ac:dyDescent="0.2">
      <c r="A22" s="95" t="s">
        <v>87</v>
      </c>
      <c r="B22" s="91" t="s">
        <v>143</v>
      </c>
      <c r="C22" s="86" t="s">
        <v>108</v>
      </c>
      <c r="D22" s="59">
        <v>180000</v>
      </c>
      <c r="E22" s="61">
        <f t="shared" si="0"/>
        <v>180000</v>
      </c>
      <c r="F22" s="85">
        <v>25000</v>
      </c>
      <c r="G22" s="96"/>
      <c r="H22" s="59"/>
      <c r="I22" s="60">
        <f t="shared" si="1"/>
        <v>25000</v>
      </c>
      <c r="J22" s="59"/>
      <c r="K22" s="59"/>
      <c r="L22" s="59">
        <v>56000</v>
      </c>
      <c r="M22" s="59"/>
      <c r="N22" s="59"/>
      <c r="O22" s="59"/>
      <c r="P22" s="59">
        <v>99000</v>
      </c>
      <c r="Q22" s="59"/>
      <c r="R22" s="60">
        <f t="shared" si="2"/>
        <v>155000</v>
      </c>
      <c r="S22" s="59"/>
      <c r="T22" s="59"/>
      <c r="U22" s="60">
        <f t="shared" si="3"/>
        <v>155000</v>
      </c>
      <c r="V22" s="57" t="s">
        <v>92</v>
      </c>
      <c r="W22" s="82">
        <v>511200</v>
      </c>
      <c r="X22" s="84" t="s">
        <v>96</v>
      </c>
      <c r="Y22" s="58" t="s">
        <v>157</v>
      </c>
      <c r="Z22" s="63" t="s">
        <v>75</v>
      </c>
      <c r="AZ22" s="2"/>
      <c r="BA22" s="2"/>
      <c r="BB22" s="2"/>
    </row>
    <row r="23" spans="1:54" ht="30" customHeight="1" x14ac:dyDescent="0.2">
      <c r="A23" s="95" t="s">
        <v>87</v>
      </c>
      <c r="B23" s="91" t="s">
        <v>144</v>
      </c>
      <c r="C23" s="86" t="s">
        <v>109</v>
      </c>
      <c r="D23" s="59">
        <v>35500</v>
      </c>
      <c r="E23" s="61">
        <f t="shared" si="0"/>
        <v>15000</v>
      </c>
      <c r="F23" s="85">
        <v>15000</v>
      </c>
      <c r="G23" s="96"/>
      <c r="H23" s="59"/>
      <c r="I23" s="60">
        <f t="shared" si="1"/>
        <v>15000</v>
      </c>
      <c r="J23" s="59"/>
      <c r="K23" s="59"/>
      <c r="L23" s="59"/>
      <c r="M23" s="59"/>
      <c r="N23" s="59"/>
      <c r="O23" s="59"/>
      <c r="P23" s="59"/>
      <c r="Q23" s="59"/>
      <c r="R23" s="60">
        <f t="shared" si="2"/>
        <v>0</v>
      </c>
      <c r="S23" s="59">
        <v>0</v>
      </c>
      <c r="T23" s="59"/>
      <c r="U23" s="60">
        <f t="shared" si="3"/>
        <v>0</v>
      </c>
      <c r="V23" s="57" t="s">
        <v>92</v>
      </c>
      <c r="W23" s="82">
        <v>511300</v>
      </c>
      <c r="X23" s="84" t="s">
        <v>96</v>
      </c>
      <c r="Y23" s="58">
        <v>2018</v>
      </c>
      <c r="Z23" s="63" t="s">
        <v>75</v>
      </c>
      <c r="AZ23" s="2"/>
      <c r="BA23" s="2"/>
      <c r="BB23" s="2"/>
    </row>
    <row r="24" spans="1:54" ht="37.5" customHeight="1" x14ac:dyDescent="0.2">
      <c r="A24" s="95" t="s">
        <v>87</v>
      </c>
      <c r="B24" s="91" t="s">
        <v>145</v>
      </c>
      <c r="C24" s="86" t="s">
        <v>110</v>
      </c>
      <c r="D24" s="59">
        <v>20000</v>
      </c>
      <c r="E24" s="61">
        <f t="shared" si="0"/>
        <v>20000</v>
      </c>
      <c r="F24" s="85"/>
      <c r="G24" s="96">
        <v>10000</v>
      </c>
      <c r="H24" s="59">
        <v>10000</v>
      </c>
      <c r="I24" s="60">
        <f t="shared" si="1"/>
        <v>20000</v>
      </c>
      <c r="J24" s="59"/>
      <c r="K24" s="59"/>
      <c r="L24" s="59"/>
      <c r="M24" s="59"/>
      <c r="N24" s="59"/>
      <c r="O24" s="59"/>
      <c r="P24" s="59"/>
      <c r="Q24" s="59"/>
      <c r="R24" s="60">
        <f t="shared" si="2"/>
        <v>0</v>
      </c>
      <c r="S24" s="59">
        <v>0</v>
      </c>
      <c r="T24" s="59">
        <v>0</v>
      </c>
      <c r="U24" s="60">
        <f t="shared" si="3"/>
        <v>0</v>
      </c>
      <c r="V24" s="57" t="s">
        <v>92</v>
      </c>
      <c r="W24" s="82">
        <v>511300</v>
      </c>
      <c r="X24" s="84" t="s">
        <v>96</v>
      </c>
      <c r="Y24" s="58">
        <v>2022</v>
      </c>
      <c r="Z24" s="63" t="s">
        <v>75</v>
      </c>
      <c r="AZ24" s="2"/>
      <c r="BA24" s="2"/>
      <c r="BB24" s="2"/>
    </row>
    <row r="25" spans="1:54" ht="30" customHeight="1" x14ac:dyDescent="0.2">
      <c r="A25" s="95" t="s">
        <v>88</v>
      </c>
      <c r="B25" s="91" t="s">
        <v>146</v>
      </c>
      <c r="C25" s="86" t="s">
        <v>111</v>
      </c>
      <c r="D25" s="59">
        <v>50000</v>
      </c>
      <c r="E25" s="61">
        <f t="shared" si="0"/>
        <v>20000</v>
      </c>
      <c r="F25" s="85">
        <v>10000</v>
      </c>
      <c r="G25" s="96">
        <v>10000</v>
      </c>
      <c r="H25" s="59"/>
      <c r="I25" s="60">
        <f t="shared" si="1"/>
        <v>20000</v>
      </c>
      <c r="J25" s="59"/>
      <c r="K25" s="59"/>
      <c r="L25" s="59"/>
      <c r="M25" s="59"/>
      <c r="N25" s="59"/>
      <c r="O25" s="59"/>
      <c r="P25" s="59"/>
      <c r="Q25" s="59"/>
      <c r="R25" s="60">
        <f t="shared" si="2"/>
        <v>0</v>
      </c>
      <c r="S25" s="59">
        <v>0</v>
      </c>
      <c r="T25" s="59">
        <v>0</v>
      </c>
      <c r="U25" s="60">
        <f t="shared" si="3"/>
        <v>0</v>
      </c>
      <c r="V25" s="57" t="s">
        <v>92</v>
      </c>
      <c r="W25" s="82">
        <v>511700</v>
      </c>
      <c r="X25" s="84" t="s">
        <v>96</v>
      </c>
      <c r="Y25" s="58" t="s">
        <v>127</v>
      </c>
      <c r="Z25" s="63" t="s">
        <v>75</v>
      </c>
      <c r="AZ25" s="2"/>
      <c r="BA25" s="2"/>
      <c r="BB25" s="2"/>
    </row>
    <row r="26" spans="1:54" ht="30" customHeight="1" x14ac:dyDescent="0.2">
      <c r="A26" s="95" t="s">
        <v>88</v>
      </c>
      <c r="B26" s="91" t="s">
        <v>147</v>
      </c>
      <c r="C26" s="86" t="s">
        <v>131</v>
      </c>
      <c r="D26" s="59">
        <v>5000</v>
      </c>
      <c r="E26" s="61">
        <f t="shared" si="0"/>
        <v>5000</v>
      </c>
      <c r="F26" s="85"/>
      <c r="G26" s="96">
        <v>5000</v>
      </c>
      <c r="H26" s="59"/>
      <c r="I26" s="60">
        <f t="shared" si="1"/>
        <v>5000</v>
      </c>
      <c r="J26" s="59"/>
      <c r="K26" s="59"/>
      <c r="L26" s="59"/>
      <c r="M26" s="59"/>
      <c r="N26" s="59"/>
      <c r="O26" s="59"/>
      <c r="P26" s="59"/>
      <c r="Q26" s="59"/>
      <c r="R26" s="60"/>
      <c r="S26" s="59"/>
      <c r="T26" s="59"/>
      <c r="U26" s="60"/>
      <c r="V26" s="57" t="s">
        <v>92</v>
      </c>
      <c r="W26" s="82">
        <v>511700</v>
      </c>
      <c r="X26" s="84" t="s">
        <v>96</v>
      </c>
      <c r="Y26" s="58">
        <v>2022</v>
      </c>
      <c r="Z26" s="63" t="s">
        <v>75</v>
      </c>
      <c r="AZ26" s="2"/>
      <c r="BA26" s="2"/>
      <c r="BB26" s="2"/>
    </row>
    <row r="27" spans="1:54" ht="38.25" customHeight="1" x14ac:dyDescent="0.2">
      <c r="A27" s="95" t="s">
        <v>89</v>
      </c>
      <c r="B27" s="91" t="s">
        <v>148</v>
      </c>
      <c r="C27" s="86" t="s">
        <v>112</v>
      </c>
      <c r="D27" s="59">
        <v>125000</v>
      </c>
      <c r="E27" s="61">
        <f t="shared" si="0"/>
        <v>40000</v>
      </c>
      <c r="F27" s="85">
        <v>20000</v>
      </c>
      <c r="G27" s="96">
        <v>10000</v>
      </c>
      <c r="H27" s="59">
        <v>10000</v>
      </c>
      <c r="I27" s="60">
        <f t="shared" si="1"/>
        <v>40000</v>
      </c>
      <c r="J27" s="59"/>
      <c r="K27" s="59"/>
      <c r="L27" s="59"/>
      <c r="M27" s="59"/>
      <c r="N27" s="59"/>
      <c r="O27" s="59"/>
      <c r="P27" s="59"/>
      <c r="Q27" s="59"/>
      <c r="R27" s="60">
        <f t="shared" si="2"/>
        <v>0</v>
      </c>
      <c r="S27" s="59"/>
      <c r="T27" s="59"/>
      <c r="U27" s="60">
        <f t="shared" si="3"/>
        <v>0</v>
      </c>
      <c r="V27" s="57" t="s">
        <v>92</v>
      </c>
      <c r="W27" s="82">
        <v>511300</v>
      </c>
      <c r="X27" s="82" t="s">
        <v>96</v>
      </c>
      <c r="Y27" s="58" t="s">
        <v>82</v>
      </c>
      <c r="Z27" s="63" t="s">
        <v>75</v>
      </c>
      <c r="AZ27" s="2"/>
      <c r="BA27" s="2"/>
      <c r="BB27" s="2"/>
    </row>
    <row r="28" spans="1:54" ht="39" customHeight="1" x14ac:dyDescent="0.2">
      <c r="A28" s="95" t="s">
        <v>89</v>
      </c>
      <c r="B28" s="91" t="s">
        <v>99</v>
      </c>
      <c r="C28" s="86" t="s">
        <v>113</v>
      </c>
      <c r="D28" s="59">
        <v>1000000</v>
      </c>
      <c r="E28" s="61">
        <f t="shared" si="0"/>
        <v>600000</v>
      </c>
      <c r="F28" s="85">
        <v>100000</v>
      </c>
      <c r="G28" s="96">
        <v>100000</v>
      </c>
      <c r="H28" s="59">
        <v>100000</v>
      </c>
      <c r="I28" s="60">
        <f t="shared" si="1"/>
        <v>300000</v>
      </c>
      <c r="J28" s="59"/>
      <c r="K28" s="59"/>
      <c r="L28" s="59"/>
      <c r="M28" s="59">
        <v>100000</v>
      </c>
      <c r="N28" s="59"/>
      <c r="O28" s="59"/>
      <c r="P28" s="59"/>
      <c r="Q28" s="59"/>
      <c r="R28" s="60">
        <f t="shared" si="2"/>
        <v>100000</v>
      </c>
      <c r="S28" s="59">
        <v>100000</v>
      </c>
      <c r="T28" s="59">
        <v>100000</v>
      </c>
      <c r="U28" s="60">
        <f t="shared" si="3"/>
        <v>300000</v>
      </c>
      <c r="V28" s="57" t="s">
        <v>92</v>
      </c>
      <c r="W28" s="82">
        <v>511200</v>
      </c>
      <c r="X28" s="82" t="s">
        <v>96</v>
      </c>
      <c r="Y28" s="58" t="s">
        <v>81</v>
      </c>
      <c r="Z28" s="63" t="s">
        <v>75</v>
      </c>
      <c r="AZ28" s="2"/>
      <c r="BA28" s="2"/>
      <c r="BB28" s="2"/>
    </row>
    <row r="29" spans="1:54" ht="82.5" customHeight="1" x14ac:dyDescent="0.2">
      <c r="A29" s="95" t="s">
        <v>90</v>
      </c>
      <c r="B29" s="91" t="s">
        <v>149</v>
      </c>
      <c r="C29" s="86" t="s">
        <v>122</v>
      </c>
      <c r="D29" s="96">
        <v>800000</v>
      </c>
      <c r="E29" s="61">
        <f t="shared" si="0"/>
        <v>400000</v>
      </c>
      <c r="F29" s="85"/>
      <c r="G29" s="96">
        <v>100000</v>
      </c>
      <c r="H29" s="59">
        <v>100000</v>
      </c>
      <c r="I29" s="60">
        <f t="shared" si="1"/>
        <v>200000</v>
      </c>
      <c r="J29" s="59"/>
      <c r="K29" s="59"/>
      <c r="L29" s="59"/>
      <c r="M29" s="59"/>
      <c r="N29" s="59"/>
      <c r="O29" s="59"/>
      <c r="P29" s="59"/>
      <c r="Q29" s="59"/>
      <c r="R29" s="60">
        <f t="shared" si="2"/>
        <v>0</v>
      </c>
      <c r="S29" s="59">
        <v>100000</v>
      </c>
      <c r="T29" s="59">
        <v>100000</v>
      </c>
      <c r="U29" s="60">
        <f t="shared" si="3"/>
        <v>200000</v>
      </c>
      <c r="V29" s="57" t="s">
        <v>92</v>
      </c>
      <c r="W29" s="82">
        <v>511200</v>
      </c>
      <c r="X29" s="82" t="s">
        <v>96</v>
      </c>
      <c r="Y29" s="58">
        <v>2019</v>
      </c>
      <c r="Z29" s="63" t="s">
        <v>76</v>
      </c>
      <c r="AZ29" s="2"/>
      <c r="BA29" s="2"/>
      <c r="BB29" s="2"/>
    </row>
    <row r="30" spans="1:54" ht="82.5" customHeight="1" x14ac:dyDescent="0.2">
      <c r="A30" s="95" t="s">
        <v>90</v>
      </c>
      <c r="B30" s="91" t="s">
        <v>150</v>
      </c>
      <c r="C30" s="86" t="s">
        <v>123</v>
      </c>
      <c r="D30" s="59">
        <v>24000</v>
      </c>
      <c r="E30" s="61">
        <f>SUM(I30+U30)</f>
        <v>24000</v>
      </c>
      <c r="F30" s="85"/>
      <c r="G30" s="96">
        <v>24000</v>
      </c>
      <c r="H30" s="59"/>
      <c r="I30" s="60">
        <f>SUM(F30:H30)</f>
        <v>24000</v>
      </c>
      <c r="J30" s="59"/>
      <c r="K30" s="59"/>
      <c r="L30" s="59"/>
      <c r="M30" s="59"/>
      <c r="N30" s="59"/>
      <c r="O30" s="59"/>
      <c r="P30" s="59"/>
      <c r="Q30" s="59"/>
      <c r="R30" s="60">
        <f>SUM(J30:Q30)</f>
        <v>0</v>
      </c>
      <c r="S30" s="59">
        <v>0</v>
      </c>
      <c r="T30" s="59">
        <v>0</v>
      </c>
      <c r="U30" s="60">
        <f>SUM(R30:T30)</f>
        <v>0</v>
      </c>
      <c r="V30" s="57" t="s">
        <v>92</v>
      </c>
      <c r="W30" s="82">
        <v>511100</v>
      </c>
      <c r="X30" s="82" t="s">
        <v>96</v>
      </c>
      <c r="Y30" s="58">
        <v>2018</v>
      </c>
      <c r="Z30" s="63" t="s">
        <v>76</v>
      </c>
      <c r="AZ30" s="2"/>
      <c r="BA30" s="2"/>
      <c r="BB30" s="2"/>
    </row>
    <row r="31" spans="1:54" ht="46.5" customHeight="1" x14ac:dyDescent="0.2">
      <c r="A31" s="95" t="s">
        <v>90</v>
      </c>
      <c r="B31" s="91" t="s">
        <v>151</v>
      </c>
      <c r="C31" s="86" t="s">
        <v>114</v>
      </c>
      <c r="D31" s="96">
        <v>1000000</v>
      </c>
      <c r="E31" s="61">
        <f t="shared" si="0"/>
        <v>500000</v>
      </c>
      <c r="F31" s="85">
        <v>50000</v>
      </c>
      <c r="G31" s="96">
        <v>100000</v>
      </c>
      <c r="H31" s="59">
        <v>100000</v>
      </c>
      <c r="I31" s="60">
        <f t="shared" si="1"/>
        <v>250000</v>
      </c>
      <c r="J31" s="59"/>
      <c r="K31" s="59"/>
      <c r="L31" s="59"/>
      <c r="M31" s="59"/>
      <c r="N31" s="59"/>
      <c r="O31" s="59"/>
      <c r="P31" s="59">
        <v>50000</v>
      </c>
      <c r="Q31" s="59"/>
      <c r="R31" s="60">
        <f t="shared" si="2"/>
        <v>50000</v>
      </c>
      <c r="S31" s="59">
        <v>100000</v>
      </c>
      <c r="T31" s="59">
        <v>100000</v>
      </c>
      <c r="U31" s="60">
        <f t="shared" si="3"/>
        <v>250000</v>
      </c>
      <c r="V31" s="57" t="s">
        <v>92</v>
      </c>
      <c r="W31" s="83">
        <v>511200</v>
      </c>
      <c r="X31" s="82" t="s">
        <v>96</v>
      </c>
      <c r="Y31" s="58">
        <v>2019</v>
      </c>
      <c r="Z31" s="63" t="s">
        <v>76</v>
      </c>
      <c r="AZ31" s="2"/>
      <c r="BA31" s="2"/>
      <c r="BB31" s="2"/>
    </row>
    <row r="32" spans="1:54" ht="69.75" customHeight="1" x14ac:dyDescent="0.2">
      <c r="A32" s="95" t="s">
        <v>90</v>
      </c>
      <c r="B32" s="91" t="s">
        <v>100</v>
      </c>
      <c r="C32" s="86" t="s">
        <v>124</v>
      </c>
      <c r="D32" s="59">
        <v>329830</v>
      </c>
      <c r="E32" s="61">
        <f t="shared" si="0"/>
        <v>42860</v>
      </c>
      <c r="F32" s="85">
        <v>20050</v>
      </c>
      <c r="G32" s="96"/>
      <c r="H32" s="59"/>
      <c r="I32" s="60">
        <f t="shared" si="1"/>
        <v>20050</v>
      </c>
      <c r="J32" s="59"/>
      <c r="K32" s="59"/>
      <c r="L32" s="59"/>
      <c r="M32" s="59"/>
      <c r="N32" s="59"/>
      <c r="O32" s="59">
        <v>22810</v>
      </c>
      <c r="P32" s="59"/>
      <c r="Q32" s="59"/>
      <c r="R32" s="93">
        <f t="shared" si="2"/>
        <v>22810</v>
      </c>
      <c r="S32" s="94"/>
      <c r="T32" s="94"/>
      <c r="U32" s="93">
        <f t="shared" si="3"/>
        <v>22810</v>
      </c>
      <c r="V32" s="57" t="s">
        <v>94</v>
      </c>
      <c r="W32" s="82">
        <v>415245</v>
      </c>
      <c r="X32" s="82" t="s">
        <v>96</v>
      </c>
      <c r="Y32" s="58" t="s">
        <v>80</v>
      </c>
      <c r="Z32" s="63" t="s">
        <v>76</v>
      </c>
      <c r="AZ32" s="2"/>
      <c r="BA32" s="2"/>
      <c r="BB32" s="2"/>
    </row>
    <row r="33" spans="1:54" ht="47.25" customHeight="1" x14ac:dyDescent="0.2">
      <c r="A33" s="95" t="s">
        <v>90</v>
      </c>
      <c r="B33" s="91" t="s">
        <v>152</v>
      </c>
      <c r="C33" s="86" t="s">
        <v>132</v>
      </c>
      <c r="D33" s="59">
        <v>200000</v>
      </c>
      <c r="E33" s="61">
        <f t="shared" si="0"/>
        <v>200000</v>
      </c>
      <c r="F33" s="85"/>
      <c r="G33" s="96">
        <v>100000</v>
      </c>
      <c r="H33" s="59">
        <v>100000</v>
      </c>
      <c r="I33" s="60">
        <f t="shared" si="1"/>
        <v>200000</v>
      </c>
      <c r="J33" s="59"/>
      <c r="K33" s="59"/>
      <c r="L33" s="59"/>
      <c r="M33" s="59"/>
      <c r="N33" s="59"/>
      <c r="O33" s="59"/>
      <c r="P33" s="59"/>
      <c r="Q33" s="59"/>
      <c r="R33" s="60">
        <f t="shared" si="2"/>
        <v>0</v>
      </c>
      <c r="S33" s="59"/>
      <c r="T33" s="59"/>
      <c r="U33" s="60">
        <f t="shared" si="3"/>
        <v>0</v>
      </c>
      <c r="V33" s="57" t="s">
        <v>92</v>
      </c>
      <c r="W33" s="82">
        <v>511100</v>
      </c>
      <c r="X33" s="82" t="s">
        <v>96</v>
      </c>
      <c r="Y33" s="58">
        <v>2022</v>
      </c>
      <c r="Z33" s="63" t="s">
        <v>76</v>
      </c>
      <c r="AZ33" s="2"/>
      <c r="BA33" s="2"/>
      <c r="BB33" s="2"/>
    </row>
    <row r="34" spans="1:54" ht="29.25" customHeight="1" x14ac:dyDescent="0.2">
      <c r="A34" s="95" t="s">
        <v>91</v>
      </c>
      <c r="B34" s="91" t="s">
        <v>101</v>
      </c>
      <c r="C34" s="86" t="s">
        <v>115</v>
      </c>
      <c r="D34" s="59">
        <v>1000</v>
      </c>
      <c r="E34" s="61">
        <f t="shared" si="0"/>
        <v>750</v>
      </c>
      <c r="F34" s="85">
        <v>250</v>
      </c>
      <c r="G34" s="96">
        <v>250</v>
      </c>
      <c r="H34" s="59">
        <v>250</v>
      </c>
      <c r="I34" s="60">
        <f t="shared" si="1"/>
        <v>750</v>
      </c>
      <c r="J34" s="59"/>
      <c r="K34" s="59"/>
      <c r="L34" s="59"/>
      <c r="M34" s="59"/>
      <c r="N34" s="59"/>
      <c r="O34" s="59"/>
      <c r="P34" s="59"/>
      <c r="Q34" s="59"/>
      <c r="R34" s="60">
        <f t="shared" si="2"/>
        <v>0</v>
      </c>
      <c r="S34" s="59">
        <v>0</v>
      </c>
      <c r="T34" s="59">
        <v>0</v>
      </c>
      <c r="U34" s="60">
        <f t="shared" si="3"/>
        <v>0</v>
      </c>
      <c r="V34" s="57" t="s">
        <v>92</v>
      </c>
      <c r="W34" s="82">
        <v>412793</v>
      </c>
      <c r="X34" s="82" t="s">
        <v>96</v>
      </c>
      <c r="Y34" s="58">
        <v>2019</v>
      </c>
      <c r="Z34" s="63" t="s">
        <v>76</v>
      </c>
      <c r="AZ34" s="2"/>
      <c r="BA34" s="2"/>
      <c r="BB34" s="2"/>
    </row>
    <row r="35" spans="1:54" ht="36" customHeight="1" x14ac:dyDescent="0.2">
      <c r="A35" s="95" t="s">
        <v>91</v>
      </c>
      <c r="B35" s="91" t="s">
        <v>153</v>
      </c>
      <c r="C35" s="86" t="s">
        <v>133</v>
      </c>
      <c r="D35" s="59">
        <v>344000</v>
      </c>
      <c r="E35" s="61">
        <f t="shared" si="0"/>
        <v>250000</v>
      </c>
      <c r="F35" s="59"/>
      <c r="G35" s="59">
        <v>70000</v>
      </c>
      <c r="H35" s="59">
        <v>40000</v>
      </c>
      <c r="I35" s="60">
        <f t="shared" si="1"/>
        <v>110000</v>
      </c>
      <c r="J35" s="59"/>
      <c r="K35" s="59"/>
      <c r="L35" s="59"/>
      <c r="M35" s="59"/>
      <c r="N35" s="59"/>
      <c r="O35" s="59"/>
      <c r="P35" s="59"/>
      <c r="Q35" s="59"/>
      <c r="R35" s="60">
        <f t="shared" si="2"/>
        <v>0</v>
      </c>
      <c r="S35" s="59">
        <v>70000</v>
      </c>
      <c r="T35" s="59">
        <v>70000</v>
      </c>
      <c r="U35" s="60">
        <f t="shared" si="3"/>
        <v>140000</v>
      </c>
      <c r="V35" s="57" t="s">
        <v>92</v>
      </c>
      <c r="W35" s="82">
        <v>511200</v>
      </c>
      <c r="X35" s="82" t="s">
        <v>96</v>
      </c>
      <c r="Y35" s="58" t="s">
        <v>82</v>
      </c>
      <c r="Z35" s="63" t="s">
        <v>76</v>
      </c>
      <c r="AZ35" s="2"/>
      <c r="BA35" s="2"/>
      <c r="BB35" s="2"/>
    </row>
    <row r="36" spans="1:54" ht="36" customHeight="1" x14ac:dyDescent="0.2">
      <c r="A36" s="95" t="s">
        <v>91</v>
      </c>
      <c r="B36" s="91" t="s">
        <v>165</v>
      </c>
      <c r="C36" s="86" t="s">
        <v>166</v>
      </c>
      <c r="D36" s="59">
        <v>300000</v>
      </c>
      <c r="E36" s="61">
        <f t="shared" si="0"/>
        <v>600000</v>
      </c>
      <c r="F36" s="59">
        <v>100000</v>
      </c>
      <c r="G36" s="59">
        <v>100000</v>
      </c>
      <c r="H36" s="59">
        <v>100000</v>
      </c>
      <c r="I36" s="60">
        <f t="shared" si="1"/>
        <v>300000</v>
      </c>
      <c r="J36" s="59"/>
      <c r="K36" s="59"/>
      <c r="L36" s="59"/>
      <c r="M36" s="59"/>
      <c r="N36" s="59">
        <v>100000</v>
      </c>
      <c r="O36" s="59"/>
      <c r="P36" s="59"/>
      <c r="Q36" s="59"/>
      <c r="R36" s="60">
        <f t="shared" si="2"/>
        <v>100000</v>
      </c>
      <c r="S36" s="59">
        <v>100000</v>
      </c>
      <c r="T36" s="59">
        <v>100000</v>
      </c>
      <c r="U36" s="60">
        <f t="shared" si="3"/>
        <v>300000</v>
      </c>
      <c r="V36" s="57" t="s">
        <v>92</v>
      </c>
      <c r="W36" s="82">
        <v>511200</v>
      </c>
      <c r="X36" s="82" t="s">
        <v>96</v>
      </c>
      <c r="Y36" s="58" t="s">
        <v>157</v>
      </c>
      <c r="Z36" s="63" t="s">
        <v>76</v>
      </c>
      <c r="AZ36" s="2"/>
      <c r="BA36" s="2"/>
      <c r="BB36" s="2"/>
    </row>
    <row r="37" spans="1:54" ht="15" x14ac:dyDescent="0.2">
      <c r="A37" s="12"/>
      <c r="B37" s="13"/>
      <c r="C37" s="14"/>
      <c r="D37" s="23"/>
      <c r="E37" s="31">
        <f>SUM(I37+U37)</f>
        <v>0</v>
      </c>
      <c r="F37" s="22"/>
      <c r="G37" s="22"/>
      <c r="H37" s="22"/>
      <c r="I37" s="60">
        <f t="shared" si="1"/>
        <v>0</v>
      </c>
      <c r="J37" s="22"/>
      <c r="K37" s="22"/>
      <c r="L37" s="22"/>
      <c r="M37" s="22"/>
      <c r="N37" s="22"/>
      <c r="O37" s="22"/>
      <c r="P37" s="22"/>
      <c r="Q37" s="22"/>
      <c r="R37" s="25">
        <f>SUM(J37:Q37)</f>
        <v>0</v>
      </c>
      <c r="S37" s="15"/>
      <c r="T37" s="22"/>
      <c r="U37" s="25">
        <f>SUM(R37:T37)</f>
        <v>0</v>
      </c>
      <c r="V37" s="16"/>
      <c r="W37" s="17"/>
      <c r="X37" s="16"/>
      <c r="Y37" s="18"/>
      <c r="Z37" s="19"/>
      <c r="AZ37" s="2"/>
      <c r="BA37" s="2"/>
      <c r="BB37" s="2"/>
    </row>
    <row r="38" spans="1:54" ht="21" customHeight="1" x14ac:dyDescent="0.2">
      <c r="A38" s="110" t="s">
        <v>17</v>
      </c>
      <c r="B38" s="110"/>
      <c r="C38" s="5"/>
      <c r="D38" s="24">
        <f t="shared" ref="D38:U38" si="6">SUM(D7:D37)</f>
        <v>8427330</v>
      </c>
      <c r="E38" s="24">
        <f t="shared" si="6"/>
        <v>5492443</v>
      </c>
      <c r="F38" s="24">
        <f t="shared" si="6"/>
        <v>830134</v>
      </c>
      <c r="G38" s="24">
        <f t="shared" si="6"/>
        <v>1006416</v>
      </c>
      <c r="H38" s="24">
        <f t="shared" si="6"/>
        <v>1000916.6666666666</v>
      </c>
      <c r="I38" s="24">
        <f t="shared" si="6"/>
        <v>2837466.6666666665</v>
      </c>
      <c r="J38" s="24">
        <f t="shared" si="6"/>
        <v>0</v>
      </c>
      <c r="K38" s="24">
        <f t="shared" si="6"/>
        <v>0</v>
      </c>
      <c r="L38" s="24">
        <f t="shared" si="6"/>
        <v>156000</v>
      </c>
      <c r="M38" s="24">
        <f t="shared" si="6"/>
        <v>100000</v>
      </c>
      <c r="N38" s="24">
        <f t="shared" si="6"/>
        <v>145000</v>
      </c>
      <c r="O38" s="24">
        <f t="shared" si="6"/>
        <v>22810</v>
      </c>
      <c r="P38" s="24">
        <f t="shared" si="6"/>
        <v>172500</v>
      </c>
      <c r="Q38" s="24">
        <f t="shared" si="6"/>
        <v>0</v>
      </c>
      <c r="R38" s="24">
        <f t="shared" si="6"/>
        <v>596310</v>
      </c>
      <c r="S38" s="24">
        <f t="shared" si="6"/>
        <v>849333</v>
      </c>
      <c r="T38" s="24">
        <f t="shared" si="6"/>
        <v>1209333.3333333333</v>
      </c>
      <c r="U38" s="24">
        <f t="shared" si="6"/>
        <v>2654976.333333333</v>
      </c>
      <c r="V38" s="104"/>
      <c r="W38" s="104"/>
      <c r="X38" s="104"/>
      <c r="Y38" s="104"/>
      <c r="Z38" s="104"/>
      <c r="AZ38" s="2"/>
      <c r="BA38" s="2"/>
      <c r="BB38" s="2"/>
    </row>
    <row r="39" spans="1:54" x14ac:dyDescent="0.2">
      <c r="D39" s="4"/>
      <c r="F39" s="1"/>
      <c r="G39" s="4"/>
      <c r="I39" s="1"/>
      <c r="K39" s="3"/>
      <c r="L39" s="4"/>
      <c r="M39" s="4"/>
      <c r="N39" s="4"/>
      <c r="O39" s="4"/>
      <c r="P39" s="4"/>
      <c r="R39" s="4"/>
      <c r="T39" s="3"/>
      <c r="U39" s="4"/>
      <c r="AZ39" s="2"/>
      <c r="BA39" s="2"/>
      <c r="BB39" s="2"/>
    </row>
    <row r="40" spans="1:54" ht="30" customHeight="1" x14ac:dyDescent="0.25">
      <c r="A40" s="45" t="s">
        <v>73</v>
      </c>
      <c r="B40" s="46"/>
      <c r="C40" s="99" t="s">
        <v>58</v>
      </c>
      <c r="D40" s="100"/>
      <c r="E40" s="100"/>
      <c r="F40" s="44"/>
      <c r="G40" s="43"/>
      <c r="I40" s="1"/>
      <c r="Q40" s="11"/>
    </row>
    <row r="41" spans="1:54" ht="25.5" customHeight="1" x14ac:dyDescent="0.25">
      <c r="A41" s="98" t="s">
        <v>74</v>
      </c>
      <c r="B41" s="98"/>
      <c r="C41" s="101" t="s">
        <v>59</v>
      </c>
      <c r="D41" s="102"/>
      <c r="E41" s="102"/>
      <c r="F41" s="43"/>
      <c r="I41" s="1"/>
    </row>
    <row r="42" spans="1:54" ht="39.75" customHeight="1" x14ac:dyDescent="0.25">
      <c r="A42" s="98"/>
      <c r="B42" s="98"/>
      <c r="C42" s="101" t="s">
        <v>60</v>
      </c>
      <c r="D42" s="103"/>
      <c r="E42" s="103"/>
      <c r="F42" s="1"/>
      <c r="I42" s="1"/>
    </row>
    <row r="43" spans="1:54" ht="40.5" customHeight="1" x14ac:dyDescent="0.25">
      <c r="C43" s="101" t="s">
        <v>61</v>
      </c>
      <c r="D43" s="103"/>
      <c r="E43" s="103"/>
      <c r="F43" s="1"/>
      <c r="I43" s="1"/>
    </row>
    <row r="44" spans="1:54" ht="28.5" customHeight="1" x14ac:dyDescent="0.25">
      <c r="C44" s="101" t="s">
        <v>62</v>
      </c>
      <c r="D44" s="103"/>
      <c r="E44" s="103"/>
      <c r="F44" s="1"/>
      <c r="I44" s="1"/>
    </row>
    <row r="45" spans="1:54" x14ac:dyDescent="0.2">
      <c r="C45" s="42"/>
      <c r="F45" s="1"/>
      <c r="I45" s="1"/>
    </row>
    <row r="46" spans="1:54" x14ac:dyDescent="0.2">
      <c r="C46" s="42"/>
      <c r="F46" s="1"/>
      <c r="I46" s="1"/>
    </row>
    <row r="47" spans="1:54" x14ac:dyDescent="0.2">
      <c r="C47" s="42"/>
      <c r="F47" s="1"/>
      <c r="I47" s="1"/>
    </row>
    <row r="48" spans="1:54" x14ac:dyDescent="0.2">
      <c r="C48" s="42"/>
      <c r="F48" s="1"/>
      <c r="I48" s="1"/>
    </row>
    <row r="49" spans="3:9" x14ac:dyDescent="0.2">
      <c r="C49" s="42"/>
      <c r="F49" s="1"/>
      <c r="I49" s="1"/>
    </row>
    <row r="50" spans="3:9" x14ac:dyDescent="0.2">
      <c r="C50" s="42"/>
      <c r="F50" s="1"/>
      <c r="I50" s="1"/>
    </row>
    <row r="51" spans="3:9" x14ac:dyDescent="0.2">
      <c r="C51" s="42"/>
      <c r="F51" s="1"/>
      <c r="I51" s="1"/>
    </row>
    <row r="52" spans="3:9" x14ac:dyDescent="0.2">
      <c r="C52" s="42"/>
      <c r="F52" s="1"/>
      <c r="I52" s="1"/>
    </row>
    <row r="53" spans="3:9" x14ac:dyDescent="0.2">
      <c r="C53" s="42"/>
      <c r="F53" s="1"/>
      <c r="I53" s="1"/>
    </row>
    <row r="54" spans="3:9" x14ac:dyDescent="0.2">
      <c r="C54" s="42"/>
      <c r="F54" s="1"/>
      <c r="I54" s="1"/>
    </row>
    <row r="55" spans="3:9" x14ac:dyDescent="0.2">
      <c r="C55" s="42"/>
      <c r="F55" s="1"/>
      <c r="I55" s="1"/>
    </row>
    <row r="56" spans="3:9" x14ac:dyDescent="0.2">
      <c r="C56" s="42"/>
      <c r="F56" s="1"/>
      <c r="I56" s="1"/>
    </row>
    <row r="57" spans="3:9" x14ac:dyDescent="0.2">
      <c r="C57" s="42"/>
      <c r="F57" s="1"/>
      <c r="I57" s="1"/>
    </row>
    <row r="58" spans="3:9" x14ac:dyDescent="0.2">
      <c r="C58" s="42"/>
      <c r="F58" s="1"/>
      <c r="I58" s="1"/>
    </row>
    <row r="59" spans="3:9" x14ac:dyDescent="0.2">
      <c r="C59" s="42"/>
      <c r="F59" s="1"/>
      <c r="I59" s="1"/>
    </row>
    <row r="60" spans="3:9" x14ac:dyDescent="0.2">
      <c r="C60" s="42"/>
      <c r="F60" s="1"/>
      <c r="I60" s="1"/>
    </row>
    <row r="61" spans="3:9" x14ac:dyDescent="0.2">
      <c r="C61" s="42"/>
      <c r="F61" s="1"/>
      <c r="I61" s="1"/>
    </row>
    <row r="62" spans="3:9" x14ac:dyDescent="0.2">
      <c r="F62" s="1"/>
      <c r="I62" s="1"/>
    </row>
    <row r="63" spans="3:9" x14ac:dyDescent="0.2">
      <c r="F63" s="1"/>
      <c r="I63" s="1"/>
    </row>
    <row r="64" spans="3:9" x14ac:dyDescent="0.2">
      <c r="F64" s="1"/>
      <c r="I64" s="1"/>
    </row>
    <row r="65" spans="6:9" x14ac:dyDescent="0.2">
      <c r="F65" s="1"/>
      <c r="I65" s="1"/>
    </row>
    <row r="66" spans="6:9" x14ac:dyDescent="0.2">
      <c r="F66" s="1"/>
      <c r="I66" s="1"/>
    </row>
    <row r="67" spans="6:9" x14ac:dyDescent="0.2">
      <c r="F67" s="1"/>
      <c r="I67" s="1"/>
    </row>
    <row r="68" spans="6:9" x14ac:dyDescent="0.2">
      <c r="F68" s="1"/>
      <c r="I68" s="1"/>
    </row>
    <row r="69" spans="6:9" x14ac:dyDescent="0.2">
      <c r="F69" s="1"/>
      <c r="I69" s="1"/>
    </row>
    <row r="70" spans="6:9" x14ac:dyDescent="0.2">
      <c r="F70" s="1"/>
      <c r="I70" s="1"/>
    </row>
    <row r="71" spans="6:9" x14ac:dyDescent="0.2">
      <c r="F71" s="1"/>
      <c r="I71" s="1"/>
    </row>
    <row r="72" spans="6:9" x14ac:dyDescent="0.2">
      <c r="F72" s="1"/>
      <c r="I72" s="1"/>
    </row>
    <row r="73" spans="6:9" x14ac:dyDescent="0.2">
      <c r="F73" s="1"/>
      <c r="I73" s="1"/>
    </row>
    <row r="74" spans="6:9" x14ac:dyDescent="0.2">
      <c r="F74" s="1"/>
      <c r="I74" s="1"/>
    </row>
    <row r="75" spans="6:9" x14ac:dyDescent="0.2">
      <c r="F75" s="1"/>
      <c r="I75" s="1"/>
    </row>
    <row r="76" spans="6:9" x14ac:dyDescent="0.2">
      <c r="F76" s="1"/>
      <c r="I76" s="1"/>
    </row>
    <row r="77" spans="6:9" x14ac:dyDescent="0.2">
      <c r="F77" s="1"/>
      <c r="I77" s="1"/>
    </row>
    <row r="78" spans="6:9" x14ac:dyDescent="0.2">
      <c r="F78" s="1"/>
      <c r="I78" s="1"/>
    </row>
    <row r="79" spans="6:9" x14ac:dyDescent="0.2">
      <c r="F79" s="1"/>
      <c r="I79" s="1"/>
    </row>
    <row r="80" spans="6:9" x14ac:dyDescent="0.2">
      <c r="F80" s="1"/>
      <c r="I80" s="1"/>
    </row>
    <row r="81" spans="6:9" x14ac:dyDescent="0.2">
      <c r="F81" s="1"/>
      <c r="I81" s="1"/>
    </row>
    <row r="82" spans="6:9" x14ac:dyDescent="0.2">
      <c r="F82" s="1"/>
      <c r="I82" s="1"/>
    </row>
    <row r="83" spans="6:9" x14ac:dyDescent="0.2">
      <c r="F83" s="1"/>
      <c r="I83" s="1"/>
    </row>
    <row r="84" spans="6:9" x14ac:dyDescent="0.2">
      <c r="F84" s="1"/>
      <c r="I84" s="1"/>
    </row>
    <row r="85" spans="6:9" x14ac:dyDescent="0.2">
      <c r="F85" s="1"/>
      <c r="I85" s="1"/>
    </row>
    <row r="86" spans="6:9" x14ac:dyDescent="0.2">
      <c r="F86" s="1"/>
      <c r="I86" s="1"/>
    </row>
    <row r="87" spans="6:9" x14ac:dyDescent="0.2">
      <c r="F87" s="1"/>
      <c r="I87" s="1"/>
    </row>
    <row r="88" spans="6:9" x14ac:dyDescent="0.2">
      <c r="F88" s="1"/>
      <c r="I88" s="1"/>
    </row>
    <row r="89" spans="6:9" x14ac:dyDescent="0.2">
      <c r="F89" s="1"/>
      <c r="I89" s="1"/>
    </row>
    <row r="90" spans="6:9" x14ac:dyDescent="0.2">
      <c r="F90" s="1"/>
      <c r="I90" s="1"/>
    </row>
    <row r="91" spans="6:9" x14ac:dyDescent="0.2">
      <c r="F91" s="1"/>
      <c r="I91" s="1"/>
    </row>
    <row r="92" spans="6:9" x14ac:dyDescent="0.2">
      <c r="F92" s="1"/>
      <c r="I92" s="1"/>
    </row>
    <row r="93" spans="6:9" x14ac:dyDescent="0.2">
      <c r="F93" s="1"/>
      <c r="I93" s="1"/>
    </row>
    <row r="94" spans="6:9" x14ac:dyDescent="0.2">
      <c r="F94" s="1"/>
      <c r="I94" s="1"/>
    </row>
    <row r="95" spans="6:9" x14ac:dyDescent="0.2">
      <c r="F95" s="1"/>
      <c r="I95" s="1"/>
    </row>
    <row r="96" spans="6:9" x14ac:dyDescent="0.2">
      <c r="F96" s="1"/>
      <c r="I96" s="1"/>
    </row>
    <row r="97" spans="6:9" x14ac:dyDescent="0.2">
      <c r="F97" s="1"/>
      <c r="I97" s="1"/>
    </row>
    <row r="98" spans="6:9" x14ac:dyDescent="0.2">
      <c r="F98" s="1"/>
      <c r="I98" s="1"/>
    </row>
    <row r="99" spans="6:9" x14ac:dyDescent="0.2">
      <c r="F99" s="1"/>
      <c r="I99" s="1"/>
    </row>
    <row r="100" spans="6:9" x14ac:dyDescent="0.2">
      <c r="F100" s="1"/>
      <c r="I100" s="1"/>
    </row>
    <row r="101" spans="6:9" x14ac:dyDescent="0.2">
      <c r="F101" s="1"/>
      <c r="I101" s="1"/>
    </row>
    <row r="102" spans="6:9" x14ac:dyDescent="0.2">
      <c r="F102" s="1"/>
      <c r="I102" s="1"/>
    </row>
    <row r="103" spans="6:9" x14ac:dyDescent="0.2">
      <c r="F103" s="1"/>
      <c r="I103" s="1"/>
    </row>
    <row r="104" spans="6:9" x14ac:dyDescent="0.2">
      <c r="F104" s="1"/>
      <c r="I104" s="1"/>
    </row>
    <row r="105" spans="6:9" x14ac:dyDescent="0.2">
      <c r="F105" s="1"/>
      <c r="I105" s="1"/>
    </row>
    <row r="106" spans="6:9" x14ac:dyDescent="0.2">
      <c r="F106" s="1"/>
      <c r="I106" s="1"/>
    </row>
    <row r="107" spans="6:9" x14ac:dyDescent="0.2">
      <c r="F107" s="1"/>
      <c r="I107" s="1"/>
    </row>
    <row r="108" spans="6:9" x14ac:dyDescent="0.2">
      <c r="F108" s="1"/>
      <c r="I108" s="1"/>
    </row>
    <row r="109" spans="6:9" x14ac:dyDescent="0.2">
      <c r="F109" s="1"/>
      <c r="I109" s="1"/>
    </row>
    <row r="110" spans="6:9" x14ac:dyDescent="0.2">
      <c r="F110" s="1"/>
      <c r="I110" s="1"/>
    </row>
    <row r="111" spans="6:9" x14ac:dyDescent="0.2">
      <c r="F111" s="1"/>
      <c r="I111" s="1"/>
    </row>
    <row r="112" spans="6:9" x14ac:dyDescent="0.2">
      <c r="F112" s="1"/>
      <c r="I112" s="1"/>
    </row>
    <row r="113" spans="6:9" x14ac:dyDescent="0.2">
      <c r="F113" s="1"/>
      <c r="I113" s="1"/>
    </row>
    <row r="114" spans="6:9" x14ac:dyDescent="0.2">
      <c r="F114" s="1"/>
      <c r="I114" s="1"/>
    </row>
    <row r="115" spans="6:9" x14ac:dyDescent="0.2">
      <c r="F115" s="1"/>
      <c r="I115" s="1"/>
    </row>
    <row r="116" spans="6:9" x14ac:dyDescent="0.2">
      <c r="F116" s="1"/>
      <c r="I116" s="1"/>
    </row>
    <row r="117" spans="6:9" x14ac:dyDescent="0.2">
      <c r="F117" s="1"/>
      <c r="I117" s="1"/>
    </row>
    <row r="118" spans="6:9" x14ac:dyDescent="0.2">
      <c r="F118" s="1"/>
      <c r="I118" s="1"/>
    </row>
    <row r="119" spans="6:9" x14ac:dyDescent="0.2">
      <c r="F119" s="1"/>
      <c r="I119" s="1"/>
    </row>
    <row r="120" spans="6:9" x14ac:dyDescent="0.2">
      <c r="F120" s="1"/>
      <c r="I120" s="1"/>
    </row>
    <row r="121" spans="6:9" x14ac:dyDescent="0.2">
      <c r="F121" s="1"/>
      <c r="I121" s="1"/>
    </row>
    <row r="122" spans="6:9" x14ac:dyDescent="0.2">
      <c r="F122" s="1"/>
      <c r="I122" s="1"/>
    </row>
    <row r="123" spans="6:9" x14ac:dyDescent="0.2">
      <c r="F123" s="1"/>
      <c r="I123" s="1"/>
    </row>
    <row r="124" spans="6:9" x14ac:dyDescent="0.2">
      <c r="F124" s="1"/>
      <c r="I124" s="1"/>
    </row>
    <row r="125" spans="6:9" x14ac:dyDescent="0.2">
      <c r="F125" s="1"/>
      <c r="I125" s="1"/>
    </row>
    <row r="126" spans="6:9" x14ac:dyDescent="0.2">
      <c r="F126" s="1"/>
      <c r="I126" s="1"/>
    </row>
    <row r="127" spans="6:9" x14ac:dyDescent="0.2">
      <c r="F127" s="1"/>
      <c r="I127" s="1"/>
    </row>
    <row r="128" spans="6:9" x14ac:dyDescent="0.2">
      <c r="F128" s="1"/>
      <c r="I128" s="1"/>
    </row>
    <row r="129" spans="6:9" x14ac:dyDescent="0.2">
      <c r="F129" s="1"/>
      <c r="I129" s="1"/>
    </row>
    <row r="130" spans="6:9" x14ac:dyDescent="0.2">
      <c r="F130" s="1"/>
      <c r="I130" s="1"/>
    </row>
    <row r="131" spans="6:9" x14ac:dyDescent="0.2">
      <c r="F131" s="1"/>
      <c r="I131" s="1"/>
    </row>
    <row r="132" spans="6:9" x14ac:dyDescent="0.2">
      <c r="F132" s="1"/>
      <c r="I132" s="1"/>
    </row>
    <row r="133" spans="6:9" x14ac:dyDescent="0.2">
      <c r="F133" s="1"/>
      <c r="I133" s="1"/>
    </row>
    <row r="134" spans="6:9" x14ac:dyDescent="0.2">
      <c r="F134" s="1"/>
      <c r="I134" s="1"/>
    </row>
    <row r="135" spans="6:9" x14ac:dyDescent="0.2">
      <c r="F135" s="1"/>
      <c r="I135" s="1"/>
    </row>
    <row r="136" spans="6:9" x14ac:dyDescent="0.2">
      <c r="F136" s="1"/>
      <c r="I136" s="1"/>
    </row>
    <row r="137" spans="6:9" x14ac:dyDescent="0.2">
      <c r="F137" s="1"/>
      <c r="I137" s="1"/>
    </row>
    <row r="138" spans="6:9" x14ac:dyDescent="0.2">
      <c r="F138" s="1"/>
      <c r="I138" s="1"/>
    </row>
    <row r="139" spans="6:9" x14ac:dyDescent="0.2">
      <c r="F139" s="1"/>
      <c r="I139" s="1"/>
    </row>
    <row r="140" spans="6:9" x14ac:dyDescent="0.2">
      <c r="F140" s="1"/>
      <c r="I140" s="1"/>
    </row>
    <row r="141" spans="6:9" x14ac:dyDescent="0.2">
      <c r="F141" s="1"/>
      <c r="I141" s="1"/>
    </row>
    <row r="142" spans="6:9" x14ac:dyDescent="0.2">
      <c r="F142" s="1"/>
      <c r="I142" s="1"/>
    </row>
    <row r="143" spans="6:9" x14ac:dyDescent="0.2">
      <c r="F143" s="1"/>
      <c r="I143" s="1"/>
    </row>
    <row r="144" spans="6:9" x14ac:dyDescent="0.2">
      <c r="F144" s="1"/>
      <c r="I144" s="1"/>
    </row>
    <row r="145" spans="6:9" x14ac:dyDescent="0.2">
      <c r="F145" s="1"/>
      <c r="I145" s="1"/>
    </row>
    <row r="146" spans="6:9" x14ac:dyDescent="0.2">
      <c r="F146" s="1"/>
      <c r="I146" s="1"/>
    </row>
    <row r="147" spans="6:9" x14ac:dyDescent="0.2">
      <c r="F147" s="1"/>
      <c r="I147" s="1"/>
    </row>
    <row r="148" spans="6:9" x14ac:dyDescent="0.2">
      <c r="F148" s="1"/>
      <c r="I148" s="1"/>
    </row>
    <row r="149" spans="6:9" x14ac:dyDescent="0.2">
      <c r="F149" s="1"/>
      <c r="I149" s="1"/>
    </row>
    <row r="150" spans="6:9" x14ac:dyDescent="0.2">
      <c r="F150" s="1"/>
      <c r="I150" s="1"/>
    </row>
    <row r="151" spans="6:9" x14ac:dyDescent="0.2">
      <c r="F151" s="1"/>
      <c r="I151" s="1"/>
    </row>
    <row r="152" spans="6:9" x14ac:dyDescent="0.2">
      <c r="F152" s="1"/>
      <c r="I152" s="1"/>
    </row>
    <row r="153" spans="6:9" x14ac:dyDescent="0.2">
      <c r="F153" s="1"/>
    </row>
  </sheetData>
  <autoFilter ref="A2:Z5"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41">
    <mergeCell ref="D1:Z1"/>
    <mergeCell ref="R4:R5"/>
    <mergeCell ref="S4:S5"/>
    <mergeCell ref="T4:T5"/>
    <mergeCell ref="U4:U5"/>
    <mergeCell ref="M4:M5"/>
    <mergeCell ref="N4:N5"/>
    <mergeCell ref="O4:O5"/>
    <mergeCell ref="A38:B38"/>
    <mergeCell ref="F4:F5"/>
    <mergeCell ref="G4:G5"/>
    <mergeCell ref="H4:H5"/>
    <mergeCell ref="I4:I5"/>
    <mergeCell ref="A2:A5"/>
    <mergeCell ref="B2:B5"/>
    <mergeCell ref="C2:C5"/>
    <mergeCell ref="D2:D5"/>
    <mergeCell ref="E2:E5"/>
    <mergeCell ref="F2:I2"/>
    <mergeCell ref="F3:I3"/>
    <mergeCell ref="C44:E44"/>
    <mergeCell ref="Y38:Z38"/>
    <mergeCell ref="V38:X38"/>
    <mergeCell ref="J4:J5"/>
    <mergeCell ref="K4:K5"/>
    <mergeCell ref="L4:L5"/>
    <mergeCell ref="Q4:Q5"/>
    <mergeCell ref="V2:V5"/>
    <mergeCell ref="W2:W5"/>
    <mergeCell ref="X2:X5"/>
    <mergeCell ref="Y2:Y5"/>
    <mergeCell ref="Z2:Z5"/>
    <mergeCell ref="J3:Q3"/>
    <mergeCell ref="J2:U2"/>
    <mergeCell ref="P4:P5"/>
    <mergeCell ref="R3:U3"/>
    <mergeCell ref="A41:B42"/>
    <mergeCell ref="C40:E40"/>
    <mergeCell ref="C41:E41"/>
    <mergeCell ref="C42:E42"/>
    <mergeCell ref="C43:E43"/>
  </mergeCells>
  <pageMargins left="0.41" right="0.26" top="0.52" bottom="0.52" header="0.3" footer="0.3"/>
  <pageSetup paperSize="9" scale="41" fitToHeight="3" orientation="landscape" r:id="rId1"/>
  <headerFooter>
    <oddFooter>&amp;RStr.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2"/>
  <sheetViews>
    <sheetView showGridLines="0" zoomScale="80" zoomScaleNormal="80" workbookViewId="0">
      <selection activeCell="E25" sqref="E25"/>
    </sheetView>
  </sheetViews>
  <sheetFormatPr defaultColWidth="8.85546875" defaultRowHeight="12.75" x14ac:dyDescent="0.2"/>
  <cols>
    <col min="1" max="1" width="1.7109375" style="6" customWidth="1"/>
    <col min="2" max="2" width="22.28515625" style="6" customWidth="1"/>
    <col min="3" max="3" width="12.28515625" style="6" customWidth="1"/>
    <col min="4" max="4" width="14.140625" style="6" customWidth="1"/>
    <col min="5" max="5" width="12" style="6" customWidth="1"/>
    <col min="6" max="7" width="11.7109375" style="6" customWidth="1"/>
    <col min="8" max="8" width="12.28515625" style="6" customWidth="1"/>
    <col min="9" max="17" width="12" style="6" customWidth="1"/>
    <col min="18" max="18" width="12" style="6" bestFit="1" customWidth="1"/>
    <col min="19" max="20" width="12" style="6" customWidth="1"/>
    <col min="21" max="21" width="12.28515625" style="6" customWidth="1"/>
    <col min="22" max="16384" width="8.85546875" style="6"/>
  </cols>
  <sheetData>
    <row r="2" spans="2:21" ht="28.9" customHeight="1" x14ac:dyDescent="0.2">
      <c r="B2" s="34" t="s">
        <v>33</v>
      </c>
    </row>
    <row r="3" spans="2:21" ht="13.9" customHeight="1" x14ac:dyDescent="0.2">
      <c r="B3" s="121" t="s">
        <v>12</v>
      </c>
      <c r="C3" s="115" t="s">
        <v>7</v>
      </c>
      <c r="D3" s="108" t="s">
        <v>8</v>
      </c>
      <c r="E3" s="116" t="s">
        <v>35</v>
      </c>
      <c r="F3" s="116"/>
      <c r="G3" s="116"/>
      <c r="H3" s="116"/>
      <c r="I3" s="109" t="s">
        <v>0</v>
      </c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20" t="s">
        <v>48</v>
      </c>
    </row>
    <row r="4" spans="2:21" ht="19.149999999999999" customHeight="1" x14ac:dyDescent="0.2">
      <c r="B4" s="122"/>
      <c r="C4" s="115"/>
      <c r="D4" s="108"/>
      <c r="E4" s="117" t="s">
        <v>18</v>
      </c>
      <c r="F4" s="117"/>
      <c r="G4" s="117"/>
      <c r="H4" s="117"/>
      <c r="I4" s="108" t="s">
        <v>43</v>
      </c>
      <c r="J4" s="108"/>
      <c r="K4" s="108"/>
      <c r="L4" s="108"/>
      <c r="M4" s="108"/>
      <c r="N4" s="108"/>
      <c r="O4" s="108"/>
      <c r="P4" s="108"/>
      <c r="Q4" s="108" t="s">
        <v>29</v>
      </c>
      <c r="R4" s="108"/>
      <c r="S4" s="108"/>
      <c r="T4" s="108"/>
      <c r="U4" s="120"/>
    </row>
    <row r="5" spans="2:21" ht="13.15" customHeight="1" x14ac:dyDescent="0.2">
      <c r="B5" s="122"/>
      <c r="C5" s="115"/>
      <c r="D5" s="108"/>
      <c r="E5" s="111" t="s">
        <v>1</v>
      </c>
      <c r="F5" s="111" t="s">
        <v>2</v>
      </c>
      <c r="G5" s="111" t="s">
        <v>3</v>
      </c>
      <c r="H5" s="111" t="s">
        <v>4</v>
      </c>
      <c r="I5" s="105" t="s">
        <v>5</v>
      </c>
      <c r="J5" s="105" t="s">
        <v>23</v>
      </c>
      <c r="K5" s="105" t="s">
        <v>24</v>
      </c>
      <c r="L5" s="105" t="s">
        <v>25</v>
      </c>
      <c r="M5" s="105" t="s">
        <v>26</v>
      </c>
      <c r="N5" s="105" t="s">
        <v>27</v>
      </c>
      <c r="O5" s="105" t="s">
        <v>28</v>
      </c>
      <c r="P5" s="105" t="s">
        <v>6</v>
      </c>
      <c r="Q5" s="124" t="s">
        <v>1</v>
      </c>
      <c r="R5" s="124" t="s">
        <v>2</v>
      </c>
      <c r="S5" s="124" t="s">
        <v>3</v>
      </c>
      <c r="T5" s="124" t="s">
        <v>4</v>
      </c>
      <c r="U5" s="120"/>
    </row>
    <row r="6" spans="2:21" ht="13.15" customHeight="1" x14ac:dyDescent="0.2">
      <c r="B6" s="123"/>
      <c r="C6" s="115"/>
      <c r="D6" s="108"/>
      <c r="E6" s="111"/>
      <c r="F6" s="111"/>
      <c r="G6" s="111"/>
      <c r="H6" s="111"/>
      <c r="I6" s="105"/>
      <c r="J6" s="105"/>
      <c r="K6" s="105"/>
      <c r="L6" s="105"/>
      <c r="M6" s="105"/>
      <c r="N6" s="105"/>
      <c r="O6" s="105"/>
      <c r="P6" s="105"/>
      <c r="Q6" s="124"/>
      <c r="R6" s="124"/>
      <c r="S6" s="124"/>
      <c r="T6" s="124"/>
      <c r="U6" s="120"/>
    </row>
    <row r="7" spans="2:21" ht="40.9" customHeight="1" x14ac:dyDescent="0.25">
      <c r="B7" s="32" t="s">
        <v>13</v>
      </c>
      <c r="C7" s="29">
        <f>SUMIF('Plan 2021-2023'!$Z7:$Z37,"ES",'Plan 2021-2023'!D7:D37)</f>
        <v>3463000</v>
      </c>
      <c r="D7" s="28">
        <f>SUMIF('Plan 2021-2023'!$Z7:$Z37,"ES",'Plan 2021-2023'!E7:E37)</f>
        <v>2044832.9999999998</v>
      </c>
      <c r="E7" s="29">
        <f>SUMIF('Plan 2021-2023'!$Z7:$Z37,"ES",'Plan 2021-2023'!F7:F37)</f>
        <v>489834</v>
      </c>
      <c r="F7" s="29">
        <f>SUMIF('Plan 2021-2023'!$Z7:$Z37,"ES",'Plan 2021-2023'!G7:G37)</f>
        <v>377166</v>
      </c>
      <c r="G7" s="29">
        <f>SUMIF('Plan 2021-2023'!$Z7:$Z37,"ES",'Plan 2021-2023'!H7:H37)</f>
        <v>340666.66666666663</v>
      </c>
      <c r="H7" s="30">
        <f>SUMIF('Plan 2021-2023'!$Z7:$Z37,"ES",'Plan 2021-2023'!I7:I37)</f>
        <v>1207666.6666666665</v>
      </c>
      <c r="I7" s="29">
        <f>SUMIF('Plan 2021-2023'!$Z7:$Z37,"ES",'Plan 2021-2023'!J7:J37)</f>
        <v>0</v>
      </c>
      <c r="J7" s="29">
        <f>SUMIF('Plan 2021-2023'!$Z7:$Z37,"ES",'Plan 2021-2023'!K7:K37)</f>
        <v>0</v>
      </c>
      <c r="K7" s="29">
        <f>SUMIF('Plan 2021-2023'!$Z7:$Z37,"ES",'Plan 2021-2023'!L7:L37)</f>
        <v>100000</v>
      </c>
      <c r="L7" s="29">
        <f>SUMIF('Plan 2021-2023'!$Z7:$Z37,"ES",'Plan 2021-2023'!M7:M37)</f>
        <v>0</v>
      </c>
      <c r="M7" s="29">
        <f>SUMIF('Plan 2021-2023'!$Z7:$Z37,"ES",'Plan 2021-2023'!N7:N37)</f>
        <v>45000</v>
      </c>
      <c r="N7" s="29">
        <f>SUMIF('Plan 2021-2023'!$Z7:$Z37,"ES",'Plan 2021-2023'!O7:O37)</f>
        <v>0</v>
      </c>
      <c r="O7" s="29">
        <f>SUMIF('Plan 2021-2023'!$Z7:$Z37,"ES",'Plan 2021-2023'!P7:P37)</f>
        <v>23500</v>
      </c>
      <c r="P7" s="29">
        <f>SUMIF('Plan 2021-2023'!$Z7:$Z37,"ES",'Plan 2021-2023'!Q7:Q37)</f>
        <v>0</v>
      </c>
      <c r="Q7" s="30">
        <f>SUMIF('Plan 2021-2023'!$Z7:$Z37,"ES",'Plan 2021-2023'!R7:R37)</f>
        <v>168500</v>
      </c>
      <c r="R7" s="29">
        <f>SUMIF('Plan 2021-2023'!$Z7:$Z37,"ES",'Plan 2021-2023'!S7:S37)</f>
        <v>379333</v>
      </c>
      <c r="S7" s="29">
        <f>SUMIF('Plan 2021-2023'!$Z7:$Z37,"ES",'Plan 2021-2023'!T7:T37)</f>
        <v>289333.33333333331</v>
      </c>
      <c r="T7" s="30">
        <f>SUMIF('Plan 2021-2023'!$Z7:$Z37,"ES",'Plan 2021-2023'!U7:U37)</f>
        <v>837166.33333333326</v>
      </c>
      <c r="U7" s="66">
        <f>COUNTIF('Plan 2021-2023'!$Z7:$Z37,"ES")</f>
        <v>14</v>
      </c>
    </row>
    <row r="8" spans="2:21" ht="40.9" customHeight="1" x14ac:dyDescent="0.25">
      <c r="B8" s="32" t="s">
        <v>14</v>
      </c>
      <c r="C8" s="29">
        <f>SUMIF('Plan 2021-2023'!$Z7:$Z37,"DS",'Plan 2021-2023'!D7:D37)</f>
        <v>1965500</v>
      </c>
      <c r="D8" s="28">
        <f>SUMIF('Plan 2021-2023'!$Z7:$Z37,"DS",'Plan 2021-2023'!E7:E37)</f>
        <v>1430000</v>
      </c>
      <c r="E8" s="29">
        <f>SUMIF('Plan 2021-2023'!$Z7:$Z37,"DS",'Plan 2021-2023'!F7:F37)</f>
        <v>170000</v>
      </c>
      <c r="F8" s="29">
        <f>SUMIF('Plan 2021-2023'!$Z7:$Z37,"DS",'Plan 2021-2023'!G7:G37)</f>
        <v>135000</v>
      </c>
      <c r="G8" s="29">
        <f>SUMIF('Plan 2021-2023'!$Z7:$Z37,"DS",'Plan 2021-2023'!H7:H37)</f>
        <v>220000</v>
      </c>
      <c r="H8" s="30">
        <f>SUMIF('Plan 2021-2023'!$Z7:$Z37,"DS",'Plan 2021-2023'!I7:I37)</f>
        <v>525000</v>
      </c>
      <c r="I8" s="29">
        <f>SUMIF('Plan 2021-2023'!$Z7:$Z37,"DS",'Plan 2021-2023'!J7:J37)</f>
        <v>0</v>
      </c>
      <c r="J8" s="29">
        <f>SUMIF('Plan 2021-2023'!$Z7:$Z37,"DS",'Plan 2021-2023'!K7:K37)</f>
        <v>0</v>
      </c>
      <c r="K8" s="29">
        <f>SUMIF('Plan 2021-2023'!$Z7:$Z37,"DS",'Plan 2021-2023'!L7:L37)</f>
        <v>56000</v>
      </c>
      <c r="L8" s="29">
        <f>SUMIF('Plan 2021-2023'!$Z7:$Z37,"DS",'Plan 2021-2023'!M7:M37)</f>
        <v>100000</v>
      </c>
      <c r="M8" s="29">
        <f>SUMIF('Plan 2021-2023'!$Z7:$Z37,"DS",'Plan 2021-2023'!N7:N37)</f>
        <v>0</v>
      </c>
      <c r="N8" s="29">
        <f>SUMIF('Plan 2021-2023'!$Z7:$Z37,"DS",'Plan 2021-2023'!O7:O37)</f>
        <v>0</v>
      </c>
      <c r="O8" s="29">
        <f>SUMIF('Plan 2021-2023'!$Z7:$Z37,"DS",'Plan 2021-2023'!P7:P37)</f>
        <v>99000</v>
      </c>
      <c r="P8" s="29">
        <f>SUMIF('Plan 2021-2023'!$Z7:$Z37,"DS",'Plan 2021-2023'!Q7:Q37)</f>
        <v>0</v>
      </c>
      <c r="Q8" s="30">
        <f>SUMIF('Plan 2021-2023'!$Z7:$Z37,"DS",'Plan 2021-2023'!R7:R37)</f>
        <v>255000</v>
      </c>
      <c r="R8" s="29">
        <f>SUMIF('Plan 2021-2023'!$Z7:$Z37,"DS",'Plan 2021-2023'!S7:S37)</f>
        <v>100000</v>
      </c>
      <c r="S8" s="29">
        <f>SUMIF('Plan 2021-2023'!$Z7:$Z37,"DS",'Plan 2021-2023'!T7:T37)</f>
        <v>550000</v>
      </c>
      <c r="T8" s="30">
        <f>SUMIF('Plan 2021-2023'!$Z7:$Z37,"DS",'Plan 2021-2023'!U7:U37)</f>
        <v>905000</v>
      </c>
      <c r="U8" s="66">
        <f>COUNTIF('Plan 2021-2023'!$Z7:$Z37,"DS")</f>
        <v>8</v>
      </c>
    </row>
    <row r="9" spans="2:21" ht="48.75" customHeight="1" x14ac:dyDescent="0.25">
      <c r="B9" s="32" t="s">
        <v>64</v>
      </c>
      <c r="C9" s="29">
        <f>SUMIF('Plan 2021-2023'!$Z7:$Z37,"SO",'Plan 2021-2023'!D7:D37)</f>
        <v>2998830</v>
      </c>
      <c r="D9" s="28">
        <f>SUMIF('Plan 2021-2023'!$Z7:$Z37,"SO",'Plan 2021-2023'!E7:E37)</f>
        <v>2017610</v>
      </c>
      <c r="E9" s="29">
        <f>SUMIF('Plan 2021-2023'!$Z7:$Z37,"SO",'Plan 2021-2023'!F7:F37)</f>
        <v>170300</v>
      </c>
      <c r="F9" s="29">
        <f>SUMIF('Plan 2021-2023'!$Z7:$Z37,"SO",'Plan 2021-2023'!G7:G37)</f>
        <v>494250</v>
      </c>
      <c r="G9" s="29">
        <f>SUMIF('Plan 2021-2023'!$Z7:$Z37,"SO",'Plan 2021-2023'!H7:H37)</f>
        <v>440250</v>
      </c>
      <c r="H9" s="30">
        <f>SUMIF('Plan 2021-2023'!$Z7:$Z37,"SO",'Plan 2021-2023'!I7:I37)</f>
        <v>1104800</v>
      </c>
      <c r="I9" s="29">
        <f>SUMIF('Plan 2021-2023'!$Z7:$Z37,"SO",'Plan 2021-2023'!J7:J37)</f>
        <v>0</v>
      </c>
      <c r="J9" s="29">
        <f>SUMIF('Plan 2021-2023'!$Z7:$Z37,"SO",'Plan 2021-2023'!K7:K37)</f>
        <v>0</v>
      </c>
      <c r="K9" s="29">
        <f>SUMIF('Plan 2021-2023'!$Z7:$Z37,"SO",'Plan 2021-2023'!L7:L37)</f>
        <v>0</v>
      </c>
      <c r="L9" s="29">
        <f>SUMIF('Plan 2021-2023'!$Z7:$Z37,"SO",'Plan 2021-2023'!M7:M37)</f>
        <v>0</v>
      </c>
      <c r="M9" s="29">
        <f>SUMIF('Plan 2021-2023'!$Z7:$Z37,"SO",'Plan 2021-2023'!N7:N37)</f>
        <v>100000</v>
      </c>
      <c r="N9" s="29">
        <f>SUMIF('Plan 2021-2023'!$Z7:$Z37,"SO",'Plan 2021-2023'!O7:O37)</f>
        <v>22810</v>
      </c>
      <c r="O9" s="29">
        <f>SUMIF('Plan 2021-2023'!$Z7:$Z37,"SO",'Plan 2021-2023'!P7:P37)</f>
        <v>50000</v>
      </c>
      <c r="P9" s="29">
        <f>SUMIF('Plan 2021-2023'!$Z7:$Z37,"SO",'Plan 2021-2023'!Q7:Q37)</f>
        <v>0</v>
      </c>
      <c r="Q9" s="30">
        <f>SUMIF('Plan 2021-2023'!$Z7:$Z37,"SO",'Plan 2021-2023'!R7:R37)</f>
        <v>172810</v>
      </c>
      <c r="R9" s="29">
        <f>SUMIF('Plan 2021-2023'!$Z7:$Z37,"SO",'Plan 2021-2023'!S7:S37)</f>
        <v>370000</v>
      </c>
      <c r="S9" s="29">
        <f>SUMIF('Plan 2021-2023'!$Z7:$Z37,"SO",'Plan 2021-2023'!T7:T37)</f>
        <v>370000</v>
      </c>
      <c r="T9" s="30">
        <f>SUMIF('Plan 2021-2023'!$Z7:$Z37,"SO",'Plan 2021-2023'!U7:U37)</f>
        <v>912810</v>
      </c>
      <c r="U9" s="66">
        <f>COUNTIF('Plan 2021-2023'!$Z7:$Z37,"SO")</f>
        <v>8</v>
      </c>
    </row>
    <row r="10" spans="2:21" ht="40.9" customHeight="1" x14ac:dyDescent="0.3">
      <c r="B10" s="33" t="s">
        <v>15</v>
      </c>
      <c r="C10" s="30">
        <f>SUM(C7:C9)</f>
        <v>8427330</v>
      </c>
      <c r="D10" s="28">
        <f t="shared" ref="D10:T10" si="0">SUM(D7:D9)</f>
        <v>5492443</v>
      </c>
      <c r="E10" s="30">
        <f t="shared" si="0"/>
        <v>830134</v>
      </c>
      <c r="F10" s="30">
        <f t="shared" si="0"/>
        <v>1006416</v>
      </c>
      <c r="G10" s="30">
        <f t="shared" si="0"/>
        <v>1000916.6666666666</v>
      </c>
      <c r="H10" s="30">
        <f t="shared" si="0"/>
        <v>2837466.6666666665</v>
      </c>
      <c r="I10" s="30">
        <f t="shared" si="0"/>
        <v>0</v>
      </c>
      <c r="J10" s="30">
        <f t="shared" si="0"/>
        <v>0</v>
      </c>
      <c r="K10" s="30">
        <f t="shared" si="0"/>
        <v>156000</v>
      </c>
      <c r="L10" s="30">
        <f t="shared" si="0"/>
        <v>100000</v>
      </c>
      <c r="M10" s="30">
        <f t="shared" si="0"/>
        <v>145000</v>
      </c>
      <c r="N10" s="30">
        <f t="shared" si="0"/>
        <v>22810</v>
      </c>
      <c r="O10" s="30">
        <f t="shared" si="0"/>
        <v>172500</v>
      </c>
      <c r="P10" s="30">
        <f t="shared" si="0"/>
        <v>0</v>
      </c>
      <c r="Q10" s="30">
        <f t="shared" si="0"/>
        <v>596310</v>
      </c>
      <c r="R10" s="30">
        <f t="shared" si="0"/>
        <v>849333</v>
      </c>
      <c r="S10" s="30">
        <f t="shared" si="0"/>
        <v>1209333.3333333333</v>
      </c>
      <c r="T10" s="30">
        <f t="shared" si="0"/>
        <v>2654976.333333333</v>
      </c>
      <c r="U10" s="67">
        <f>SUM(U7:U9)</f>
        <v>30</v>
      </c>
    </row>
    <row r="12" spans="2:21" s="9" customFormat="1" x14ac:dyDescent="0.2">
      <c r="B12" s="8" t="s">
        <v>16</v>
      </c>
    </row>
  </sheetData>
  <sheetProtection algorithmName="SHA-512" hashValue="/8Froa1W8taIiqsw6ljoPCna7/KQ3s8Ihq4vry1J9IardTg7zwUn+74sGyoT4XIbgSv6DeJefeU8L7TtHWrdng==" saltValue="nnPHfNSsEDgKy+THYBa6dQ==" spinCount="100000" sheet="1" objects="1" scenarios="1"/>
  <mergeCells count="25">
    <mergeCell ref="B3:B6"/>
    <mergeCell ref="I4:P4"/>
    <mergeCell ref="I3:T3"/>
    <mergeCell ref="M5:M6"/>
    <mergeCell ref="N5:N6"/>
    <mergeCell ref="O5:O6"/>
    <mergeCell ref="P5:P6"/>
    <mergeCell ref="Q5:Q6"/>
    <mergeCell ref="R5:R6"/>
    <mergeCell ref="S5:S6"/>
    <mergeCell ref="T5:T6"/>
    <mergeCell ref="E5:E6"/>
    <mergeCell ref="F5:F6"/>
    <mergeCell ref="G5:G6"/>
    <mergeCell ref="H5:H6"/>
    <mergeCell ref="C3:C6"/>
    <mergeCell ref="D3:D6"/>
    <mergeCell ref="E3:H3"/>
    <mergeCell ref="U3:U6"/>
    <mergeCell ref="E4:H4"/>
    <mergeCell ref="L5:L6"/>
    <mergeCell ref="I5:I6"/>
    <mergeCell ref="J5:J6"/>
    <mergeCell ref="K5:K6"/>
    <mergeCell ref="Q4:T4"/>
  </mergeCells>
  <pageMargins left="0.34" right="0.23" top="0.72" bottom="1" header="0.5" footer="0.5"/>
  <pageSetup paperSize="9"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5"/>
  <sheetViews>
    <sheetView showGridLines="0" tabSelected="1" zoomScale="83" zoomScaleNormal="83" workbookViewId="0">
      <selection activeCell="B3" sqref="B3:E9"/>
    </sheetView>
  </sheetViews>
  <sheetFormatPr defaultColWidth="8.85546875" defaultRowHeight="12.75" x14ac:dyDescent="0.2"/>
  <cols>
    <col min="1" max="1" width="1.7109375" style="6" customWidth="1"/>
    <col min="2" max="2" width="39.28515625" style="6" customWidth="1"/>
    <col min="3" max="5" width="21.28515625" style="6" customWidth="1"/>
    <col min="6" max="16384" width="8.85546875" style="6"/>
  </cols>
  <sheetData>
    <row r="2" spans="2:5" ht="31.9" customHeight="1" x14ac:dyDescent="0.2">
      <c r="B2" s="125" t="s">
        <v>34</v>
      </c>
      <c r="C2" s="126"/>
      <c r="D2" s="126"/>
      <c r="E2" s="127"/>
    </row>
    <row r="3" spans="2:5" x14ac:dyDescent="0.2">
      <c r="B3" s="130" t="s">
        <v>12</v>
      </c>
      <c r="C3" s="108" t="s">
        <v>20</v>
      </c>
      <c r="D3" s="128" t="s">
        <v>35</v>
      </c>
      <c r="E3" s="128" t="s">
        <v>0</v>
      </c>
    </row>
    <row r="4" spans="2:5" x14ac:dyDescent="0.2">
      <c r="B4" s="130"/>
      <c r="C4" s="108"/>
      <c r="D4" s="129"/>
      <c r="E4" s="129"/>
    </row>
    <row r="5" spans="2:5" x14ac:dyDescent="0.2">
      <c r="B5" s="130"/>
      <c r="C5" s="108"/>
      <c r="D5" s="129"/>
      <c r="E5" s="129"/>
    </row>
    <row r="6" spans="2:5" ht="19.899999999999999" customHeight="1" x14ac:dyDescent="0.25">
      <c r="B6" s="21" t="s">
        <v>13</v>
      </c>
      <c r="C6" s="10">
        <f>D6+E6</f>
        <v>658334</v>
      </c>
      <c r="D6" s="10">
        <f>'Ukupno po sektorima'!$E$7</f>
        <v>489834</v>
      </c>
      <c r="E6" s="10">
        <f>'Ukupno po sektorima'!Q7</f>
        <v>168500</v>
      </c>
    </row>
    <row r="7" spans="2:5" ht="19.899999999999999" customHeight="1" x14ac:dyDescent="0.25">
      <c r="B7" s="21" t="s">
        <v>14</v>
      </c>
      <c r="C7" s="10">
        <f>D7+E7</f>
        <v>425000</v>
      </c>
      <c r="D7" s="10">
        <f>'Ukupno po sektorima'!$E$8</f>
        <v>170000</v>
      </c>
      <c r="E7" s="10">
        <f>'Ukupno po sektorima'!Q8</f>
        <v>255000</v>
      </c>
    </row>
    <row r="8" spans="2:5" ht="19.899999999999999" customHeight="1" x14ac:dyDescent="0.25">
      <c r="B8" s="21" t="s">
        <v>36</v>
      </c>
      <c r="C8" s="10">
        <f>D8+E8</f>
        <v>343110</v>
      </c>
      <c r="D8" s="10">
        <f>'Ukupno po sektorima'!$E$9</f>
        <v>170300</v>
      </c>
      <c r="E8" s="10">
        <f>'Ukupno po sektorima'!Q9</f>
        <v>172810</v>
      </c>
    </row>
    <row r="9" spans="2:5" ht="18" customHeight="1" x14ac:dyDescent="0.3">
      <c r="B9" s="36" t="s">
        <v>19</v>
      </c>
      <c r="C9" s="7">
        <f>SUM(C6:C8)</f>
        <v>1426444</v>
      </c>
      <c r="D9" s="7">
        <f>SUM(D6:D8)</f>
        <v>830134</v>
      </c>
      <c r="E9" s="7">
        <f>SUM(E6:E8)</f>
        <v>596310</v>
      </c>
    </row>
    <row r="10" spans="2:5" ht="13.15" customHeight="1" x14ac:dyDescent="0.2">
      <c r="B10" s="130" t="s">
        <v>12</v>
      </c>
      <c r="C10" s="108" t="s">
        <v>21</v>
      </c>
      <c r="D10" s="128" t="s">
        <v>35</v>
      </c>
      <c r="E10" s="128" t="s">
        <v>0</v>
      </c>
    </row>
    <row r="11" spans="2:5" ht="13.15" customHeight="1" x14ac:dyDescent="0.2">
      <c r="B11" s="130"/>
      <c r="C11" s="108"/>
      <c r="D11" s="129"/>
      <c r="E11" s="129"/>
    </row>
    <row r="12" spans="2:5" ht="13.15" customHeight="1" x14ac:dyDescent="0.2">
      <c r="B12" s="130"/>
      <c r="C12" s="108"/>
      <c r="D12" s="129"/>
      <c r="E12" s="129"/>
    </row>
    <row r="13" spans="2:5" ht="19.899999999999999" customHeight="1" x14ac:dyDescent="0.25">
      <c r="B13" s="21" t="s">
        <v>13</v>
      </c>
      <c r="C13" s="10">
        <f>D13+E13</f>
        <v>756499</v>
      </c>
      <c r="D13" s="10">
        <f>'Ukupno po sektorima'!$F$7</f>
        <v>377166</v>
      </c>
      <c r="E13" s="10">
        <f>'Ukupno po sektorima'!R7</f>
        <v>379333</v>
      </c>
    </row>
    <row r="14" spans="2:5" ht="19.899999999999999" customHeight="1" x14ac:dyDescent="0.25">
      <c r="B14" s="21" t="s">
        <v>14</v>
      </c>
      <c r="C14" s="10">
        <f>D14+E14</f>
        <v>235000</v>
      </c>
      <c r="D14" s="10">
        <f>'Ukupno po sektorima'!$F$8</f>
        <v>135000</v>
      </c>
      <c r="E14" s="10">
        <f>'Ukupno po sektorima'!R8</f>
        <v>100000</v>
      </c>
    </row>
    <row r="15" spans="2:5" ht="19.899999999999999" customHeight="1" x14ac:dyDescent="0.25">
      <c r="B15" s="21" t="s">
        <v>36</v>
      </c>
      <c r="C15" s="10">
        <f>D15+E15</f>
        <v>864250</v>
      </c>
      <c r="D15" s="10">
        <f>'Ukupno po sektorima'!$F$9</f>
        <v>494250</v>
      </c>
      <c r="E15" s="10">
        <f>'Ukupno po sektorima'!R9</f>
        <v>370000</v>
      </c>
    </row>
    <row r="16" spans="2:5" ht="18" customHeight="1" x14ac:dyDescent="0.3">
      <c r="B16" s="36" t="s">
        <v>19</v>
      </c>
      <c r="C16" s="7">
        <f>SUM(C13:C15)</f>
        <v>1855749</v>
      </c>
      <c r="D16" s="7">
        <f>SUM(D13:D15)</f>
        <v>1006416</v>
      </c>
      <c r="E16" s="7">
        <f>SUM(E13:E15)</f>
        <v>849333</v>
      </c>
    </row>
    <row r="17" spans="2:5" ht="13.15" customHeight="1" x14ac:dyDescent="0.2">
      <c r="B17" s="130" t="s">
        <v>12</v>
      </c>
      <c r="C17" s="108" t="s">
        <v>22</v>
      </c>
      <c r="D17" s="128" t="s">
        <v>35</v>
      </c>
      <c r="E17" s="128" t="s">
        <v>0</v>
      </c>
    </row>
    <row r="18" spans="2:5" ht="13.15" customHeight="1" x14ac:dyDescent="0.2">
      <c r="B18" s="130"/>
      <c r="C18" s="108"/>
      <c r="D18" s="129"/>
      <c r="E18" s="129"/>
    </row>
    <row r="19" spans="2:5" ht="13.15" customHeight="1" x14ac:dyDescent="0.2">
      <c r="B19" s="130"/>
      <c r="C19" s="108"/>
      <c r="D19" s="129"/>
      <c r="E19" s="129"/>
    </row>
    <row r="20" spans="2:5" ht="19.899999999999999" customHeight="1" x14ac:dyDescent="0.25">
      <c r="B20" s="21" t="s">
        <v>13</v>
      </c>
      <c r="C20" s="10">
        <f>D20+E20</f>
        <v>630000</v>
      </c>
      <c r="D20" s="10">
        <f>'Ukupno po sektorima'!$G$7</f>
        <v>340666.66666666663</v>
      </c>
      <c r="E20" s="10">
        <f>'Ukupno po sektorima'!S7</f>
        <v>289333.33333333331</v>
      </c>
    </row>
    <row r="21" spans="2:5" ht="19.899999999999999" customHeight="1" x14ac:dyDescent="0.25">
      <c r="B21" s="21" t="s">
        <v>14</v>
      </c>
      <c r="C21" s="10">
        <f>D21+E21</f>
        <v>770000</v>
      </c>
      <c r="D21" s="10">
        <f>'Ukupno po sektorima'!$G$8</f>
        <v>220000</v>
      </c>
      <c r="E21" s="10">
        <f>'Ukupno po sektorima'!S8</f>
        <v>550000</v>
      </c>
    </row>
    <row r="22" spans="2:5" ht="19.899999999999999" customHeight="1" x14ac:dyDescent="0.25">
      <c r="B22" s="21" t="s">
        <v>36</v>
      </c>
      <c r="C22" s="10">
        <f>D22+E22</f>
        <v>810250</v>
      </c>
      <c r="D22" s="10">
        <f>'Ukupno po sektorima'!$G$9</f>
        <v>440250</v>
      </c>
      <c r="E22" s="10">
        <f>'Ukupno po sektorima'!S9</f>
        <v>370000</v>
      </c>
    </row>
    <row r="23" spans="2:5" ht="18" customHeight="1" x14ac:dyDescent="0.3">
      <c r="B23" s="36" t="s">
        <v>19</v>
      </c>
      <c r="C23" s="7">
        <f>SUM(C20:C22)</f>
        <v>2210250</v>
      </c>
      <c r="D23" s="7">
        <f>SUM(D20:D22)</f>
        <v>1000916.6666666666</v>
      </c>
      <c r="E23" s="7">
        <f>SUM(E20:E22)</f>
        <v>1209333.3333333333</v>
      </c>
    </row>
    <row r="25" spans="2:5" ht="18" customHeight="1" x14ac:dyDescent="0.3">
      <c r="B25" s="20" t="s">
        <v>37</v>
      </c>
      <c r="C25" s="7">
        <f>C9+C16+C23</f>
        <v>5492443</v>
      </c>
      <c r="D25" s="7">
        <f>D9+D16+D23</f>
        <v>2837466.6666666665</v>
      </c>
      <c r="E25" s="7">
        <f>E9+E16+E23</f>
        <v>2654976.333333333</v>
      </c>
    </row>
  </sheetData>
  <sheetProtection algorithmName="SHA-512" hashValue="+OBHmDN1tc2YXk7msD1WXLYZNBPXRQRLhK1x0HXFYlOKCPqG5vO6uCGbWJ1IIKKRi47lTEOovAHfvSbNNm892A==" saltValue="b39VkDn1I2KcXWivbm6wNw==" spinCount="100000" sheet="1" objects="1" scenarios="1"/>
  <mergeCells count="13">
    <mergeCell ref="B2:E2"/>
    <mergeCell ref="E17:E19"/>
    <mergeCell ref="B3:B5"/>
    <mergeCell ref="D3:D5"/>
    <mergeCell ref="E3:E5"/>
    <mergeCell ref="C3:C5"/>
    <mergeCell ref="B17:B19"/>
    <mergeCell ref="C17:C19"/>
    <mergeCell ref="D17:D19"/>
    <mergeCell ref="D10:D12"/>
    <mergeCell ref="E10:E12"/>
    <mergeCell ref="B10:B12"/>
    <mergeCell ref="C10:C12"/>
  </mergeCells>
  <pageMargins left="0.43" right="0.31" top="0.72" bottom="1" header="0.5" footer="0.5"/>
  <pageSetup paperSize="9" scale="8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3"/>
  <sheetViews>
    <sheetView showGridLines="0" zoomScale="72" zoomScaleNormal="72" zoomScaleSheetLayoutView="28" zoomScalePageLayoutView="44" workbookViewId="0">
      <selection activeCell="I10" sqref="I10"/>
    </sheetView>
  </sheetViews>
  <sheetFormatPr defaultColWidth="8.85546875" defaultRowHeight="12.75" x14ac:dyDescent="0.2"/>
  <cols>
    <col min="1" max="1" width="1.7109375" style="6" customWidth="1"/>
    <col min="2" max="2" width="32.28515625" style="6" customWidth="1"/>
    <col min="3" max="3" width="11.140625" style="6" customWidth="1"/>
    <col min="4" max="4" width="8.42578125" style="6" customWidth="1"/>
    <col min="5" max="5" width="14.28515625" style="6" customWidth="1"/>
    <col min="6" max="6" width="9.28515625" style="6" customWidth="1"/>
    <col min="7" max="14" width="14.28515625" style="6" customWidth="1"/>
    <col min="15" max="15" width="3" style="6" customWidth="1"/>
    <col min="16" max="16384" width="8.85546875" style="6"/>
  </cols>
  <sheetData>
    <row r="1" spans="2:27" x14ac:dyDescent="0.2">
      <c r="B1" s="48"/>
      <c r="C1" s="48"/>
      <c r="D1" s="48"/>
    </row>
    <row r="2" spans="2:27" ht="23.45" customHeight="1" x14ac:dyDescent="0.2">
      <c r="B2" s="34" t="s">
        <v>54</v>
      </c>
      <c r="C2" s="34"/>
      <c r="D2" s="34"/>
    </row>
    <row r="3" spans="2:27" ht="13.9" customHeight="1" x14ac:dyDescent="0.2">
      <c r="B3" s="147" t="s">
        <v>49</v>
      </c>
      <c r="C3" s="140" t="s">
        <v>50</v>
      </c>
      <c r="D3" s="141"/>
      <c r="E3" s="134" t="s">
        <v>8</v>
      </c>
      <c r="F3" s="135"/>
      <c r="G3" s="116" t="s">
        <v>35</v>
      </c>
      <c r="H3" s="116"/>
      <c r="I3" s="116"/>
      <c r="J3" s="116"/>
      <c r="K3" s="109" t="s">
        <v>0</v>
      </c>
      <c r="L3" s="109"/>
      <c r="M3" s="109"/>
      <c r="N3" s="109"/>
    </row>
    <row r="4" spans="2:27" ht="27.6" customHeight="1" x14ac:dyDescent="0.2">
      <c r="B4" s="148"/>
      <c r="C4" s="142"/>
      <c r="D4" s="143"/>
      <c r="E4" s="136"/>
      <c r="F4" s="137"/>
      <c r="G4" s="117" t="s">
        <v>18</v>
      </c>
      <c r="H4" s="117"/>
      <c r="I4" s="117"/>
      <c r="J4" s="117"/>
      <c r="K4" s="108" t="s">
        <v>29</v>
      </c>
      <c r="L4" s="108"/>
      <c r="M4" s="108"/>
      <c r="N4" s="108"/>
    </row>
    <row r="5" spans="2:27" ht="13.15" customHeight="1" x14ac:dyDescent="0.2">
      <c r="B5" s="148"/>
      <c r="C5" s="144" t="s">
        <v>48</v>
      </c>
      <c r="D5" s="146" t="s">
        <v>51</v>
      </c>
      <c r="E5" s="138" t="s">
        <v>52</v>
      </c>
      <c r="F5" s="138" t="s">
        <v>53</v>
      </c>
      <c r="G5" s="111" t="s">
        <v>1</v>
      </c>
      <c r="H5" s="111" t="s">
        <v>2</v>
      </c>
      <c r="I5" s="111" t="s">
        <v>3</v>
      </c>
      <c r="J5" s="111" t="s">
        <v>4</v>
      </c>
      <c r="K5" s="124" t="s">
        <v>1</v>
      </c>
      <c r="L5" s="124" t="s">
        <v>2</v>
      </c>
      <c r="M5" s="124" t="s">
        <v>3</v>
      </c>
      <c r="N5" s="124" t="s">
        <v>4</v>
      </c>
    </row>
    <row r="6" spans="2:27" ht="13.15" customHeight="1" x14ac:dyDescent="0.2">
      <c r="B6" s="149"/>
      <c r="C6" s="145"/>
      <c r="D6" s="146"/>
      <c r="E6" s="139"/>
      <c r="F6" s="139"/>
      <c r="G6" s="111"/>
      <c r="H6" s="111"/>
      <c r="I6" s="111"/>
      <c r="J6" s="111"/>
      <c r="K6" s="124"/>
      <c r="L6" s="124"/>
      <c r="M6" s="124"/>
      <c r="N6" s="124"/>
    </row>
    <row r="7" spans="2:27" s="47" customFormat="1" ht="33.6" customHeight="1" x14ac:dyDescent="0.25">
      <c r="B7" s="64" t="s">
        <v>68</v>
      </c>
      <c r="C7" s="68">
        <f>COUNTIF('Plan 2021-2023'!$Y7:$Y37,"*A*")</f>
        <v>0</v>
      </c>
      <c r="D7" s="69">
        <f t="shared" ref="D7:D12" si="0">C7/C$13</f>
        <v>0</v>
      </c>
      <c r="E7" s="70">
        <f>SUMIF('Plan 2021-2023'!$Y7:$Y37,"*A*",'Plan 2021-2023'!E7:E37)</f>
        <v>0</v>
      </c>
      <c r="F7" s="69">
        <f t="shared" ref="F7:F12" si="1">E7/E$13</f>
        <v>0</v>
      </c>
      <c r="G7" s="71">
        <f>SUMIF('Plan 2021-2023'!$Y7:$Y37,"*A*",'Plan 2021-2023'!F7:F37)</f>
        <v>0</v>
      </c>
      <c r="H7" s="71">
        <f>SUMIF('Plan 2021-2023'!$Y7:$Y37,"*A*",'Plan 2021-2023'!G7:G37)</f>
        <v>0</v>
      </c>
      <c r="I7" s="71">
        <f>SUMIF('Plan 2021-2023'!$Y7:$Y37,"*A*",'Plan 2021-2023'!H7:H37)</f>
        <v>0</v>
      </c>
      <c r="J7" s="70">
        <f t="shared" ref="J7:J13" si="2">SUM(G7:I7)</f>
        <v>0</v>
      </c>
      <c r="K7" s="71">
        <f>SUMIF('Plan 2021-2023'!$Y7:$Y37,"*A*",'Plan 2021-2023'!R7:R37)</f>
        <v>0</v>
      </c>
      <c r="L7" s="71">
        <f>SUMIF('Plan 2021-2023'!$Y7:$Y37,"*A*",'Plan 2021-2023'!S7:S37)</f>
        <v>0</v>
      </c>
      <c r="M7" s="71">
        <f>SUMIF('Plan 2021-2023'!$Y7:$Y37,"*A*",'Plan 2021-2023'!T7:T37)</f>
        <v>0</v>
      </c>
      <c r="N7" s="70">
        <f t="shared" ref="N7:N13" si="3">SUM(K7:M7)</f>
        <v>0</v>
      </c>
    </row>
    <row r="8" spans="2:27" s="47" customFormat="1" ht="50.45" customHeight="1" x14ac:dyDescent="0.25">
      <c r="B8" s="64" t="s">
        <v>69</v>
      </c>
      <c r="C8" s="68">
        <f>COUNTIF('Plan 2021-2023'!$Y7:$Y37,"*B*")</f>
        <v>11</v>
      </c>
      <c r="D8" s="69">
        <f t="shared" si="0"/>
        <v>0.37931034482758619</v>
      </c>
      <c r="E8" s="70">
        <f>SUMIF('Plan 2021-2023'!$Y7:$Y37,"*B*",'Plan 2021-2023'!E7:E37)</f>
        <v>868332.66666666663</v>
      </c>
      <c r="F8" s="69">
        <f t="shared" si="1"/>
        <v>0.15809589042010389</v>
      </c>
      <c r="G8" s="71">
        <f>SUMIF('Plan 2021-2023'!$Y7:$Y37,"*B*",'Plan 2021-2023'!F7:F37)</f>
        <v>26500</v>
      </c>
      <c r="H8" s="71">
        <f>SUMIF('Plan 2021-2023'!$Y7:$Y37,"*B*",'Plan 2021-2023'!G7:G37)</f>
        <v>167333</v>
      </c>
      <c r="I8" s="71">
        <f>SUMIF('Plan 2021-2023'!$Y7:$Y37,"*B*",'Plan 2021-2023'!H7:H37)</f>
        <v>117333.33333333333</v>
      </c>
      <c r="J8" s="70">
        <f t="shared" si="2"/>
        <v>311166.33333333331</v>
      </c>
      <c r="K8" s="71">
        <f>SUMIF('Plan 2021-2023'!$Y7:$Y37,"*B*",'Plan 2021-2023'!R7:R37)</f>
        <v>23500</v>
      </c>
      <c r="L8" s="71">
        <f>SUMIF('Plan 2021-2023'!$Y7:$Y37,"*B*",'Plan 2021-2023'!S7:S37)</f>
        <v>274333</v>
      </c>
      <c r="M8" s="71">
        <f>SUMIF('Plan 2021-2023'!$Y7:$Y37,"*B*",'Plan 2021-2023'!T7:T37)</f>
        <v>259333.33333333331</v>
      </c>
      <c r="N8" s="70">
        <f t="shared" si="3"/>
        <v>557166.33333333326</v>
      </c>
    </row>
    <row r="9" spans="2:27" s="47" customFormat="1" ht="79.150000000000006" customHeight="1" x14ac:dyDescent="0.25">
      <c r="B9" s="64" t="s">
        <v>70</v>
      </c>
      <c r="C9" s="68">
        <f>COUNTIF('Plan 2021-2023'!$Y7:$Y37,"*C*")</f>
        <v>3</v>
      </c>
      <c r="D9" s="69">
        <f t="shared" si="0"/>
        <v>0.10344827586206896</v>
      </c>
      <c r="E9" s="70">
        <f>SUMIF('Plan 2021-2023'!$Y7:$Y37,"*C*",'Plan 2021-2023'!E7:E37)</f>
        <v>1442860</v>
      </c>
      <c r="F9" s="69">
        <f t="shared" si="1"/>
        <v>0.26269913042338355</v>
      </c>
      <c r="G9" s="71">
        <f>SUMIF('Plan 2021-2023'!$Y7:$Y37,"*C*",'Plan 2021-2023'!F7:F37)</f>
        <v>370050</v>
      </c>
      <c r="H9" s="71">
        <f>SUMIF('Plan 2021-2023'!$Y7:$Y37,"*C*",'Plan 2021-2023'!G7:G37)</f>
        <v>100000</v>
      </c>
      <c r="I9" s="71">
        <f>SUMIF('Plan 2021-2023'!$Y7:$Y37,"*C*",'Plan 2021-2023'!H7:H37)</f>
        <v>200000</v>
      </c>
      <c r="J9" s="70">
        <f t="shared" si="2"/>
        <v>670050</v>
      </c>
      <c r="K9" s="71">
        <f>SUMIF('Plan 2021-2023'!$Y7:$Y37,"*C*",'Plan 2021-2023'!R7:R37)</f>
        <v>122810</v>
      </c>
      <c r="L9" s="71">
        <f>SUMIF('Plan 2021-2023'!$Y7:$Y37,"*C*",'Plan 2021-2023'!S7:S37)</f>
        <v>100000</v>
      </c>
      <c r="M9" s="71">
        <f>SUMIF('Plan 2021-2023'!$Y7:$Y37,"*C*",'Plan 2021-2023'!T7:T37)</f>
        <v>550000</v>
      </c>
      <c r="N9" s="70">
        <f t="shared" si="3"/>
        <v>772810</v>
      </c>
      <c r="P9" s="131"/>
      <c r="Q9" s="132"/>
      <c r="R9" s="132"/>
      <c r="S9" s="132"/>
      <c r="T9" s="132"/>
      <c r="U9" s="132"/>
      <c r="V9" s="132"/>
      <c r="W9" s="132"/>
      <c r="X9" s="132"/>
      <c r="Y9" s="51"/>
      <c r="Z9" s="51"/>
      <c r="AA9" s="51"/>
    </row>
    <row r="10" spans="2:27" s="47" customFormat="1" ht="75" customHeight="1" x14ac:dyDescent="0.25">
      <c r="B10" s="64" t="s">
        <v>71</v>
      </c>
      <c r="C10" s="68">
        <f>COUNTIF('Plan 2021-2023'!$Y7:$Y37,"*D*")</f>
        <v>2</v>
      </c>
      <c r="D10" s="69">
        <f t="shared" si="0"/>
        <v>6.8965517241379309E-2</v>
      </c>
      <c r="E10" s="70">
        <f>SUMIF('Plan 2021-2023'!$Y7:$Y37,"*D*",'Plan 2021-2023'!E7:E37)</f>
        <v>270000.33333333331</v>
      </c>
      <c r="F10" s="69">
        <f t="shared" si="1"/>
        <v>4.9158513494511155E-2</v>
      </c>
      <c r="G10" s="71">
        <f>SUMIF('Plan 2021-2023'!$Y7:$Y37,"*D*",'Plan 2021-2023'!F7:F37)</f>
        <v>33334</v>
      </c>
      <c r="H10" s="71">
        <f>SUMIF('Plan 2021-2023'!$Y7:$Y37,"*D*",'Plan 2021-2023'!G7:G37)</f>
        <v>73333</v>
      </c>
      <c r="I10" s="71">
        <f>SUMIF('Plan 2021-2023'!$Y7:$Y37,"*D*",'Plan 2021-2023'!H7:H37)</f>
        <v>73333.333333333328</v>
      </c>
      <c r="J10" s="70">
        <f t="shared" si="2"/>
        <v>180000.33333333331</v>
      </c>
      <c r="K10" s="71">
        <f>SUMIF('Plan 2021-2023'!$Y7:$Y37,"*D*",'Plan 2021-2023'!R7:R37)</f>
        <v>45000</v>
      </c>
      <c r="L10" s="71">
        <f>SUMIF('Plan 2021-2023'!$Y7:$Y37,"*D*",'Plan 2021-2023'!S7:S37)</f>
        <v>45000</v>
      </c>
      <c r="M10" s="71">
        <f>SUMIF('Plan 2021-2023'!$Y7:$Y37,"*D*",'Plan 2021-2023'!T7:T37)</f>
        <v>0</v>
      </c>
      <c r="N10" s="70">
        <f t="shared" si="3"/>
        <v>90000</v>
      </c>
    </row>
    <row r="11" spans="2:27" s="47" customFormat="1" ht="48" customHeight="1" x14ac:dyDescent="0.25">
      <c r="B11" s="64" t="s">
        <v>72</v>
      </c>
      <c r="C11" s="68">
        <f>COUNTIF('Plan 2021-2023'!$Y6:$Y34,"*E*")</f>
        <v>4</v>
      </c>
      <c r="D11" s="69">
        <f t="shared" si="0"/>
        <v>0.13793103448275862</v>
      </c>
      <c r="E11" s="70">
        <f>SUMIF('Plan 2021-2023'!$Y7:$Y37,"*E*",'Plan 2021-2023'!E7:E37)</f>
        <v>1700000</v>
      </c>
      <c r="F11" s="69">
        <f t="shared" si="1"/>
        <v>0.30951618432817601</v>
      </c>
      <c r="G11" s="71">
        <f>SUMIF('Plan 2021-2023'!$Y7:$Y37,"*E*",'Plan 2021-2023'!F7:F37)</f>
        <v>335000</v>
      </c>
      <c r="H11" s="71">
        <f>SUMIF('Plan 2021-2023'!$Y7:$Y37,"*E*",'Plan 2021-2023'!G7:G37)</f>
        <v>310000</v>
      </c>
      <c r="I11" s="71">
        <f>SUMIF('Plan 2021-2023'!$Y7:$Y37,"*E*",'Plan 2021-2023'!H7:H37)</f>
        <v>300000</v>
      </c>
      <c r="J11" s="70">
        <f t="shared" si="2"/>
        <v>945000</v>
      </c>
      <c r="K11" s="71">
        <f>SUMIF('Plan 2021-2023'!$Y7:$Y37,"*E*",'Plan 2021-2023'!R7:R37)</f>
        <v>355000</v>
      </c>
      <c r="L11" s="71">
        <f>SUMIF('Plan 2021-2023'!$Y7:$Y37,"*E*",'Plan 2021-2023'!S7:S37)</f>
        <v>200000</v>
      </c>
      <c r="M11" s="71">
        <f>SUMIF('Plan 2021-2023'!$Y7:$Y37,"*E*",'Plan 2021-2023'!T7:T37)</f>
        <v>200000</v>
      </c>
      <c r="N11" s="70">
        <f t="shared" si="3"/>
        <v>755000</v>
      </c>
    </row>
    <row r="12" spans="2:27" s="47" customFormat="1" ht="30.6" customHeight="1" x14ac:dyDescent="0.25">
      <c r="B12" s="65" t="s">
        <v>55</v>
      </c>
      <c r="C12" s="72">
        <f>COUNTIF('Plan 2021-2023'!$Y7:$Y37,"&gt;0")</f>
        <v>9</v>
      </c>
      <c r="D12" s="69">
        <f t="shared" si="0"/>
        <v>0.31034482758620691</v>
      </c>
      <c r="E12" s="73">
        <f>SUMIF('Plan 2021-2023'!$Y7:$Y37,"&gt;0",'Plan 2021-2023'!E7:E37)</f>
        <v>1211250</v>
      </c>
      <c r="F12" s="69">
        <f t="shared" si="1"/>
        <v>0.22053028133382541</v>
      </c>
      <c r="G12" s="74">
        <f>SUMIF('Plan 2021-2023'!$Y7:$Y37,"&gt;0",'Plan 2021-2023'!F7:F37)</f>
        <v>65250</v>
      </c>
      <c r="H12" s="74">
        <f>SUMIF('Plan 2021-2023'!$Y7:$Y37,"&gt;0",'Plan 2021-2023'!G7:G37)</f>
        <v>355750</v>
      </c>
      <c r="I12" s="74">
        <f>SUMIF('Plan 2021-2023'!$Y7:$Y37,"&gt;0",'Plan 2021-2023'!H7:H37)</f>
        <v>310250</v>
      </c>
      <c r="J12" s="73">
        <f t="shared" si="2"/>
        <v>731250</v>
      </c>
      <c r="K12" s="74">
        <f>SUMIF('Plan 2021-2023'!$Y7:$Y37,"&gt;0",'Plan 2021-2023'!R7:R37)</f>
        <v>50000</v>
      </c>
      <c r="L12" s="74">
        <f>SUMIF('Plan 2021-2023'!$Y7:$Y37,"&gt;0",'Plan 2021-2023'!S7:S37)</f>
        <v>230000</v>
      </c>
      <c r="M12" s="74">
        <f>SUMIF('Plan 2021-2023'!$Y7:$Y37,"&gt;0",'Plan 2021-2023'!T7:T37)</f>
        <v>200000</v>
      </c>
      <c r="N12" s="73">
        <f t="shared" si="3"/>
        <v>480000</v>
      </c>
    </row>
    <row r="13" spans="2:27" ht="49.9" customHeight="1" x14ac:dyDescent="0.2">
      <c r="B13" s="50" t="s">
        <v>15</v>
      </c>
      <c r="C13" s="75">
        <f>SUM(C7:C12)</f>
        <v>29</v>
      </c>
      <c r="D13" s="76">
        <f>SUM(D7:D12)</f>
        <v>1</v>
      </c>
      <c r="E13" s="70">
        <f t="shared" ref="E13:M13" si="4">SUM(E7:E12)</f>
        <v>5492443</v>
      </c>
      <c r="F13" s="76">
        <f>SUM(F7:F12)</f>
        <v>1</v>
      </c>
      <c r="G13" s="77">
        <f t="shared" si="4"/>
        <v>830134</v>
      </c>
      <c r="H13" s="77">
        <f t="shared" si="4"/>
        <v>1006416</v>
      </c>
      <c r="I13" s="77">
        <f t="shared" si="4"/>
        <v>1000916.6666666666</v>
      </c>
      <c r="J13" s="70">
        <f t="shared" si="2"/>
        <v>2837466.6666666665</v>
      </c>
      <c r="K13" s="77">
        <f t="shared" si="4"/>
        <v>596310</v>
      </c>
      <c r="L13" s="77">
        <f t="shared" si="4"/>
        <v>849333</v>
      </c>
      <c r="M13" s="77">
        <f t="shared" si="4"/>
        <v>1209333.3333333333</v>
      </c>
      <c r="N13" s="70">
        <f t="shared" si="3"/>
        <v>2654976.333333333</v>
      </c>
      <c r="P13" s="131"/>
      <c r="Q13" s="132"/>
      <c r="R13" s="132"/>
      <c r="S13" s="132"/>
      <c r="T13" s="132"/>
      <c r="U13" s="132"/>
      <c r="V13" s="132"/>
      <c r="W13" s="132"/>
      <c r="X13" s="132"/>
    </row>
    <row r="15" spans="2:27" s="9" customFormat="1" ht="13.9" customHeight="1" x14ac:dyDescent="0.2">
      <c r="B15" s="133" t="s">
        <v>63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16" spans="2:27" x14ac:dyDescent="0.2"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  <row r="17" spans="2:14" x14ac:dyDescent="0.2"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8" spans="2:14" x14ac:dyDescent="0.2"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</row>
    <row r="23" spans="2:14" ht="18" x14ac:dyDescent="0.25">
      <c r="E23" s="49"/>
      <c r="F23" s="49"/>
    </row>
  </sheetData>
  <sheetProtection algorithmName="SHA-512" hashValue="kL5rDZEhn5U4Iyhbnues24aQzT8KdxFww3eBF7QRaDQleazyIKIofRWLVe9yFFDu1/uwH4Uyu8RpRR7pYKKtPg==" saltValue="zIHHvqWzuHZ2gyPv2qHGrQ==" spinCount="100000" sheet="1" objects="1" scenarios="1"/>
  <mergeCells count="22">
    <mergeCell ref="G4:J4"/>
    <mergeCell ref="K4:N4"/>
    <mergeCell ref="G5:G6"/>
    <mergeCell ref="H5:H6"/>
    <mergeCell ref="I5:I6"/>
    <mergeCell ref="J5:J6"/>
    <mergeCell ref="P9:X9"/>
    <mergeCell ref="P13:X13"/>
    <mergeCell ref="B15:N18"/>
    <mergeCell ref="E3:F4"/>
    <mergeCell ref="E5:E6"/>
    <mergeCell ref="F5:F6"/>
    <mergeCell ref="L5:L6"/>
    <mergeCell ref="M5:M6"/>
    <mergeCell ref="N5:N6"/>
    <mergeCell ref="C3:D4"/>
    <mergeCell ref="C5:C6"/>
    <mergeCell ref="D5:D6"/>
    <mergeCell ref="K5:K6"/>
    <mergeCell ref="B3:B6"/>
    <mergeCell ref="G3:J3"/>
    <mergeCell ref="K3:N3"/>
  </mergeCells>
  <printOptions horizontalCentered="1"/>
  <pageMargins left="0.2" right="0.2" top="0.22" bottom="0.49" header="0.5" footer="0.34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Upute</vt:lpstr>
      <vt:lpstr>Plan 2021-2023</vt:lpstr>
      <vt:lpstr>Ukupno po sektorima</vt:lpstr>
      <vt:lpstr>Ukupno po godinama</vt:lpstr>
      <vt:lpstr>Ukupno po A-E klasama</vt:lpstr>
      <vt:lpstr>'Plan 2021-2023'!Print_Area</vt:lpstr>
    </vt:vector>
  </TitlesOfParts>
  <Company>UNDP Bosnia and Herzegovina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msutonwilliams</dc:creator>
  <cp:lastModifiedBy>Slavica A.</cp:lastModifiedBy>
  <cp:lastPrinted>2019-10-31T11:09:22Z</cp:lastPrinted>
  <dcterms:created xsi:type="dcterms:W3CDTF">2013-10-16T07:47:36Z</dcterms:created>
  <dcterms:modified xsi:type="dcterms:W3CDTF">2021-07-27T13:35:55Z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